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355" windowHeight="4500" activeTab="1"/>
  </bookViews>
  <sheets>
    <sheet name="FADN todos os dados" sheetId="1" r:id="rId1"/>
    <sheet name="gráficos" sheetId="2" r:id="rId2"/>
  </sheets>
  <calcPr calcId="145621"/>
</workbook>
</file>

<file path=xl/calcChain.xml><?xml version="1.0" encoding="utf-8"?>
<calcChain xmlns="http://schemas.openxmlformats.org/spreadsheetml/2006/main">
  <c r="T35" i="1" l="1"/>
  <c r="T34" i="1"/>
  <c r="T33" i="1"/>
  <c r="T32" i="1"/>
  <c r="T31" i="1"/>
  <c r="T30" i="1"/>
  <c r="S35" i="1"/>
  <c r="S34" i="1"/>
  <c r="S33" i="1"/>
  <c r="S32" i="1"/>
  <c r="S31" i="1"/>
  <c r="S30" i="1"/>
  <c r="C40" i="1" l="1"/>
  <c r="C39" i="1"/>
  <c r="C38" i="1"/>
  <c r="C37" i="1"/>
  <c r="R35" i="1"/>
  <c r="R34" i="1"/>
  <c r="R33" i="1"/>
  <c r="R32" i="1"/>
  <c r="R31" i="1"/>
  <c r="R30" i="1"/>
  <c r="J31" i="1"/>
  <c r="J35" i="1"/>
  <c r="J34" i="1"/>
  <c r="J33" i="1"/>
  <c r="J32" i="1"/>
  <c r="D34" i="1"/>
  <c r="E33" i="1" l="1"/>
  <c r="D33" i="1"/>
  <c r="C32" i="1"/>
  <c r="D32" i="1"/>
  <c r="E32" i="1"/>
  <c r="F32" i="1"/>
  <c r="G32" i="1"/>
  <c r="H32" i="1"/>
  <c r="B37" i="1" s="1"/>
  <c r="I32" i="1"/>
  <c r="K32" i="1"/>
  <c r="L32" i="1"/>
  <c r="M32" i="1"/>
  <c r="N32" i="1"/>
  <c r="O32" i="1"/>
  <c r="O36" i="1" s="1"/>
  <c r="P32" i="1"/>
  <c r="D35" i="1"/>
  <c r="E35" i="1"/>
  <c r="F35" i="1"/>
  <c r="G35" i="1"/>
  <c r="H35" i="1"/>
  <c r="I35" i="1"/>
  <c r="K35" i="1"/>
  <c r="L35" i="1"/>
  <c r="M35" i="1"/>
  <c r="N35" i="1"/>
  <c r="O35" i="1"/>
  <c r="O39" i="1" s="1"/>
  <c r="P35" i="1"/>
  <c r="C35" i="1"/>
  <c r="E34" i="1"/>
  <c r="F34" i="1"/>
  <c r="G34" i="1"/>
  <c r="H34" i="1"/>
  <c r="B39" i="1" s="1"/>
  <c r="I34" i="1"/>
  <c r="K34" i="1"/>
  <c r="L34" i="1"/>
  <c r="M34" i="1"/>
  <c r="N34" i="1"/>
  <c r="O34" i="1"/>
  <c r="O38" i="1" s="1"/>
  <c r="P34" i="1"/>
  <c r="C34" i="1"/>
  <c r="F33" i="1"/>
  <c r="G33" i="1"/>
  <c r="H33" i="1"/>
  <c r="B38" i="1" s="1"/>
  <c r="I33" i="1"/>
  <c r="K33" i="1"/>
  <c r="L33" i="1"/>
  <c r="M33" i="1"/>
  <c r="N33" i="1"/>
  <c r="O33" i="1"/>
  <c r="O37" i="1" s="1"/>
  <c r="P33" i="1"/>
  <c r="C33" i="1"/>
  <c r="B40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" i="1"/>
  <c r="D31" i="1"/>
  <c r="E31" i="1"/>
  <c r="F31" i="1"/>
  <c r="G31" i="1"/>
  <c r="H31" i="1"/>
  <c r="I31" i="1"/>
  <c r="K31" i="1"/>
  <c r="L31" i="1"/>
  <c r="M31" i="1"/>
  <c r="N31" i="1"/>
  <c r="O31" i="1"/>
  <c r="P31" i="1"/>
  <c r="C31" i="1"/>
  <c r="D30" i="1"/>
  <c r="E30" i="1"/>
  <c r="F30" i="1"/>
  <c r="G30" i="1"/>
  <c r="H30" i="1"/>
  <c r="I30" i="1"/>
  <c r="K30" i="1"/>
  <c r="L30" i="1"/>
  <c r="M30" i="1"/>
  <c r="N30" i="1"/>
  <c r="O30" i="1"/>
  <c r="P30" i="1"/>
  <c r="C30" i="1"/>
  <c r="D29" i="1"/>
  <c r="E29" i="1"/>
  <c r="F29" i="1"/>
  <c r="G29" i="1"/>
  <c r="H29" i="1"/>
  <c r="I29" i="1"/>
  <c r="K29" i="1"/>
  <c r="L29" i="1"/>
  <c r="M29" i="1"/>
  <c r="N29" i="1"/>
  <c r="O29" i="1"/>
  <c r="P29" i="1"/>
  <c r="C29" i="1"/>
  <c r="Q31" i="1" l="1"/>
  <c r="Q32" i="1"/>
  <c r="Q30" i="1"/>
  <c r="Q33" i="1"/>
  <c r="Q34" i="1"/>
  <c r="Q35" i="1"/>
  <c r="Q29" i="1"/>
</calcChain>
</file>

<file path=xl/sharedStrings.xml><?xml version="1.0" encoding="utf-8"?>
<sst xmlns="http://schemas.openxmlformats.org/spreadsheetml/2006/main" count="104" uniqueCount="96">
  <si>
    <t>Year</t>
  </si>
  <si>
    <t>X3</t>
  </si>
  <si>
    <t>X2</t>
  </si>
  <si>
    <t>X1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</si>
  <si>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</si>
  <si>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</si>
  <si>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</si>
  <si>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</si>
  <si>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</si>
  <si>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</si>
  <si>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</si>
  <si>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</si>
  <si>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</si>
  <si>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</si>
  <si>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</si>
  <si>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Country</t>
  </si>
  <si>
    <t>Net worth (SE501)</t>
  </si>
  <si>
    <t>Total labour input (SE010)</t>
  </si>
  <si>
    <t>Total Utilised Agricultural Area (SE025)</t>
  </si>
  <si>
    <t>Total subsidies - excluding on investments (SE605)</t>
  </si>
  <si>
    <t>(Total Subsidies/Total Output)*100</t>
  </si>
  <si>
    <t>Total output (SE131)</t>
  </si>
  <si>
    <t>Paid labour/total labour *100</t>
  </si>
  <si>
    <t>% crop production</t>
  </si>
  <si>
    <t>Land per unit of labour</t>
  </si>
  <si>
    <t>Debt to asset ratio</t>
  </si>
  <si>
    <t>Leverage</t>
  </si>
  <si>
    <t>Rent/Total output</t>
  </si>
  <si>
    <t>Rent/(Total output-intermediate consumption)</t>
  </si>
  <si>
    <t>1 Bélgica</t>
  </si>
  <si>
    <t>Mínimo</t>
  </si>
  <si>
    <t>Máximo</t>
  </si>
  <si>
    <t>Média EU</t>
  </si>
  <si>
    <t>SAU/UTA</t>
  </si>
  <si>
    <t>2( BGR) Bulgaria</t>
  </si>
  <si>
    <t>3 (CYP) Cyprus</t>
  </si>
  <si>
    <t xml:space="preserve"> 4( CZE) Czech Republic</t>
  </si>
  <si>
    <t xml:space="preserve"> 5(DAN) Denmark</t>
  </si>
  <si>
    <t xml:space="preserve"> 6( DEU) Germany</t>
  </si>
  <si>
    <t>7 ( ELL) Greece</t>
  </si>
  <si>
    <t xml:space="preserve"> 8( ESP) Spain</t>
  </si>
  <si>
    <t>9 ( EST) Estonia</t>
  </si>
  <si>
    <t>10 ( FRA) France</t>
  </si>
  <si>
    <t>11 (HUN) Hungary</t>
  </si>
  <si>
    <t>12 (IRE) Ireland</t>
  </si>
  <si>
    <t>13 (LTU) Lithuania</t>
  </si>
  <si>
    <t>14 (LUX) Luxembourg</t>
  </si>
  <si>
    <t>15(LVA) Latvia</t>
  </si>
  <si>
    <t>16 (MLT) Malta (*)</t>
  </si>
  <si>
    <t>17 (NED) Netherlands (*)</t>
  </si>
  <si>
    <t>18 (OST) Austria</t>
  </si>
  <si>
    <t>19 (POL) Poland</t>
  </si>
  <si>
    <t>20 (POR) Portugal</t>
  </si>
  <si>
    <t>21 (ROU) Romania</t>
  </si>
  <si>
    <t>22 (SUO) Finland</t>
  </si>
  <si>
    <t>23 (SVE) Sweden</t>
  </si>
  <si>
    <t>24 (SVK) Slovakia</t>
  </si>
  <si>
    <t>25 (SVN) Slovenia</t>
  </si>
  <si>
    <t>26(UKI) United Kingdom</t>
  </si>
  <si>
    <t>cluster 1</t>
  </si>
  <si>
    <t>cluster 2</t>
  </si>
  <si>
    <t>cluster 3</t>
  </si>
  <si>
    <t>cluster 4</t>
  </si>
  <si>
    <t>output/SAL</t>
  </si>
  <si>
    <t>Rented land/total land *100</t>
  </si>
  <si>
    <t>Depreciação/UTA</t>
  </si>
  <si>
    <t>Cash Flow (2) (SE530)</t>
  </si>
  <si>
    <t>França</t>
  </si>
  <si>
    <t>Bélgica</t>
  </si>
  <si>
    <t>Bulgária</t>
  </si>
  <si>
    <t>Chipre</t>
  </si>
  <si>
    <t>República Checa</t>
  </si>
  <si>
    <t>Dinamarca</t>
  </si>
  <si>
    <t>Alemanha</t>
  </si>
  <si>
    <t>Grécia</t>
  </si>
  <si>
    <t>Espanha</t>
  </si>
  <si>
    <t>Estónia</t>
  </si>
  <si>
    <t>Hungria</t>
  </si>
  <si>
    <t>Irlanda</t>
  </si>
  <si>
    <t>Lituânia</t>
  </si>
  <si>
    <t>Luxemburgo</t>
  </si>
  <si>
    <t>Letónia</t>
  </si>
  <si>
    <t>Malta</t>
  </si>
  <si>
    <t>Holanda</t>
  </si>
  <si>
    <t>Austria</t>
  </si>
  <si>
    <t>Polónia</t>
  </si>
  <si>
    <t>Portugal</t>
  </si>
  <si>
    <t>Roménia</t>
  </si>
  <si>
    <t>Filândia</t>
  </si>
  <si>
    <t>Suécia</t>
  </si>
  <si>
    <t>Eslováquia</t>
  </si>
  <si>
    <t>Eslovénia</t>
  </si>
  <si>
    <t>Reino Unido</t>
  </si>
  <si>
    <t>Figura 1 – Superfície agrícola útil  média dos países da União Europeia</t>
  </si>
  <si>
    <t>Figura 2 – SAU/UTA médio dos países da União Europeia</t>
  </si>
  <si>
    <t>Figura 3 – Subsídios/output médio dos países da União Europeia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</si>
</sst>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cto" xfId="6" builtinId="26" customBuiltin="1"/>
    <cellStyle name="Entrada" xfId="9" builtinId="20" customBuiltin="1"/>
    <cellStyle name="Incorrec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Superfície</a:t>
            </a:r>
            <a:r>
              <a:rPr lang="pt-PT" baseline="0"/>
              <a:t> Agrícola Útil</a:t>
            </a:r>
            <a:endParaRPr lang="pt-PT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'FADN todos os dados'!$A$3:$A$29</c:f>
              <c:strCache>
                <c:ptCount val="27"/>
                <c:pt idx="0">
                  <c:v>Bélgica</c:v>
                </c:pt>
                <c:pt idx="1">
                  <c:v>Bulgária</c:v>
                </c:pt>
                <c:pt idx="2">
                  <c:v>Chipre</c:v>
                </c:pt>
                <c:pt idx="3">
                  <c:v>República Checa</c:v>
                </c:pt>
                <c:pt idx="4">
                  <c:v>Dinamarca</c:v>
                </c:pt>
                <c:pt idx="5">
                  <c:v>Alemanha</c:v>
                </c:pt>
                <c:pt idx="6">
                  <c:v>Grécia</c:v>
                </c:pt>
                <c:pt idx="7">
                  <c:v>Espanha</c:v>
                </c:pt>
                <c:pt idx="8">
                  <c:v>Estónia</c:v>
                </c:pt>
                <c:pt idx="9">
                  <c:v>França</c:v>
                </c:pt>
                <c:pt idx="10">
                  <c:v>Hungria</c:v>
                </c:pt>
                <c:pt idx="11">
                  <c:v>Irlanda</c:v>
                </c:pt>
                <c:pt idx="12">
                  <c:v>Lituânia</c:v>
                </c:pt>
                <c:pt idx="13">
                  <c:v>Luxemburgo</c:v>
                </c:pt>
                <c:pt idx="14">
                  <c:v>Letónia</c:v>
                </c:pt>
                <c:pt idx="15">
                  <c:v>Malta</c:v>
                </c:pt>
                <c:pt idx="16">
                  <c:v>Holanda</c:v>
                </c:pt>
                <c:pt idx="17">
                  <c:v>Austria</c:v>
                </c:pt>
                <c:pt idx="18">
                  <c:v>Polónia</c:v>
                </c:pt>
                <c:pt idx="19">
                  <c:v>Portugal</c:v>
                </c:pt>
                <c:pt idx="20">
                  <c:v>Roménia</c:v>
                </c:pt>
                <c:pt idx="21">
                  <c:v>Filândia</c:v>
                </c:pt>
                <c:pt idx="22">
                  <c:v>Suécia</c:v>
                </c:pt>
                <c:pt idx="23">
                  <c:v>Eslováquia</c:v>
                </c:pt>
                <c:pt idx="24">
                  <c:v>Eslovénia</c:v>
                </c:pt>
                <c:pt idx="25">
                  <c:v>Reino Unido</c:v>
                </c:pt>
                <c:pt idx="26">
                  <c:v>Média EU</c:v>
                </c:pt>
              </c:strCache>
            </c:strRef>
          </c:cat>
          <c:val>
            <c:numRef>
              <c:f>'FADN todos os dados'!$E$3:$E$29</c:f>
              <c:numCache>
                <c:formatCode>General</c:formatCode>
                <c:ptCount val="27"/>
                <c:pt idx="0">
                  <c:v>45.52</c:v>
                </c:pt>
                <c:pt idx="1">
                  <c:v>26.41</c:v>
                </c:pt>
                <c:pt idx="2">
                  <c:v>7.97</c:v>
                </c:pt>
                <c:pt idx="3">
                  <c:v>227.88</c:v>
                </c:pt>
                <c:pt idx="4">
                  <c:v>82.57</c:v>
                </c:pt>
                <c:pt idx="5">
                  <c:v>84.81</c:v>
                </c:pt>
                <c:pt idx="6">
                  <c:v>7.09</c:v>
                </c:pt>
                <c:pt idx="7">
                  <c:v>35.03</c:v>
                </c:pt>
                <c:pt idx="8">
                  <c:v>131.16</c:v>
                </c:pt>
                <c:pt idx="9">
                  <c:v>77.77</c:v>
                </c:pt>
                <c:pt idx="10">
                  <c:v>54.34</c:v>
                </c:pt>
                <c:pt idx="11">
                  <c:v>45.7</c:v>
                </c:pt>
                <c:pt idx="12">
                  <c:v>50.49</c:v>
                </c:pt>
                <c:pt idx="13">
                  <c:v>76.86</c:v>
                </c:pt>
                <c:pt idx="14">
                  <c:v>62.3</c:v>
                </c:pt>
                <c:pt idx="15">
                  <c:v>3.62</c:v>
                </c:pt>
                <c:pt idx="16">
                  <c:v>32.54</c:v>
                </c:pt>
                <c:pt idx="17">
                  <c:v>34.22</c:v>
                </c:pt>
                <c:pt idx="18">
                  <c:v>18.29</c:v>
                </c:pt>
                <c:pt idx="19">
                  <c:v>26.42</c:v>
                </c:pt>
                <c:pt idx="20">
                  <c:v>12.52</c:v>
                </c:pt>
                <c:pt idx="21">
                  <c:v>52.61</c:v>
                </c:pt>
                <c:pt idx="22">
                  <c:v>97.87</c:v>
                </c:pt>
                <c:pt idx="23">
                  <c:v>579.35</c:v>
                </c:pt>
                <c:pt idx="24">
                  <c:v>11.04</c:v>
                </c:pt>
                <c:pt idx="25">
                  <c:v>160.19</c:v>
                </c:pt>
                <c:pt idx="26">
                  <c:v>78.637307692307687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20064"/>
        <c:axId val="129321984"/>
      </c:barChart>
      <c:catAx>
        <c:axId val="12932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País</a:t>
                </a:r>
              </a:p>
            </c:rich>
          </c:tx>
          <c:overlay val="0"/>
        </c:title>
        <c:majorTickMark val="out"/>
        <c:minorTickMark val="none"/>
        <c:tickLblPos val="nextTo"/>
        <c:crossAx val="129321984"/>
        <c:crosses val="autoZero"/>
        <c:auto val="1"/>
        <c:lblAlgn val="ctr"/>
        <c:lblOffset val="100"/>
        <c:noMultiLvlLbl val="0"/>
      </c:catAx>
      <c:valAx>
        <c:axId val="1293219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ha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320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SAU/UTA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382327209098856E-2"/>
          <c:y val="2.8252405949256341E-2"/>
          <c:w val="0.89148709536307957"/>
          <c:h val="0.57670275590551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'FADN todos os dados'!$A$3:$A$29</c:f>
              <c:strCache>
                <c:ptCount val="27"/>
                <c:pt idx="0">
                  <c:v>Bélgica</c:v>
                </c:pt>
                <c:pt idx="1">
                  <c:v>Bulgária</c:v>
                </c:pt>
                <c:pt idx="2">
                  <c:v>Chipre</c:v>
                </c:pt>
                <c:pt idx="3">
                  <c:v>República Checa</c:v>
                </c:pt>
                <c:pt idx="4">
                  <c:v>Dinamarca</c:v>
                </c:pt>
                <c:pt idx="5">
                  <c:v>Alemanha</c:v>
                </c:pt>
                <c:pt idx="6">
                  <c:v>Grécia</c:v>
                </c:pt>
                <c:pt idx="7">
                  <c:v>Espanha</c:v>
                </c:pt>
                <c:pt idx="8">
                  <c:v>Estónia</c:v>
                </c:pt>
                <c:pt idx="9">
                  <c:v>França</c:v>
                </c:pt>
                <c:pt idx="10">
                  <c:v>Hungria</c:v>
                </c:pt>
                <c:pt idx="11">
                  <c:v>Irlanda</c:v>
                </c:pt>
                <c:pt idx="12">
                  <c:v>Lituânia</c:v>
                </c:pt>
                <c:pt idx="13">
                  <c:v>Luxemburgo</c:v>
                </c:pt>
                <c:pt idx="14">
                  <c:v>Letónia</c:v>
                </c:pt>
                <c:pt idx="15">
                  <c:v>Malta</c:v>
                </c:pt>
                <c:pt idx="16">
                  <c:v>Holanda</c:v>
                </c:pt>
                <c:pt idx="17">
                  <c:v>Austria</c:v>
                </c:pt>
                <c:pt idx="18">
                  <c:v>Polónia</c:v>
                </c:pt>
                <c:pt idx="19">
                  <c:v>Portugal</c:v>
                </c:pt>
                <c:pt idx="20">
                  <c:v>Roménia</c:v>
                </c:pt>
                <c:pt idx="21">
                  <c:v>Filândia</c:v>
                </c:pt>
                <c:pt idx="22">
                  <c:v>Suécia</c:v>
                </c:pt>
                <c:pt idx="23">
                  <c:v>Eslováquia</c:v>
                </c:pt>
                <c:pt idx="24">
                  <c:v>Eslovénia</c:v>
                </c:pt>
                <c:pt idx="25">
                  <c:v>Reino Unido</c:v>
                </c:pt>
                <c:pt idx="26">
                  <c:v>Média EU</c:v>
                </c:pt>
              </c:strCache>
            </c:strRef>
          </c:cat>
          <c:val>
            <c:numRef>
              <c:f>'FADN todos os dados'!$Q$3:$Q$29</c:f>
              <c:numCache>
                <c:formatCode>General</c:formatCode>
                <c:ptCount val="27"/>
                <c:pt idx="0">
                  <c:v>22.423645320197046</c:v>
                </c:pt>
                <c:pt idx="1">
                  <c:v>10.003787878787879</c:v>
                </c:pt>
                <c:pt idx="2">
                  <c:v>6.9304347826086961</c:v>
                </c:pt>
                <c:pt idx="3">
                  <c:v>31.04632152588556</c:v>
                </c:pt>
                <c:pt idx="4">
                  <c:v>52.259493670886066</c:v>
                </c:pt>
                <c:pt idx="5">
                  <c:v>36.873913043478268</c:v>
                </c:pt>
                <c:pt idx="6">
                  <c:v>5.8595041322314048</c:v>
                </c:pt>
                <c:pt idx="7">
                  <c:v>24.843971631205676</c:v>
                </c:pt>
                <c:pt idx="8">
                  <c:v>48.940298507462686</c:v>
                </c:pt>
                <c:pt idx="9">
                  <c:v>41.148148148148145</c:v>
                </c:pt>
                <c:pt idx="10">
                  <c:v>27.306532663316585</c:v>
                </c:pt>
                <c:pt idx="11">
                  <c:v>40.803571428571431</c:v>
                </c:pt>
                <c:pt idx="12">
                  <c:v>26.434554973821992</c:v>
                </c:pt>
                <c:pt idx="13">
                  <c:v>47.444444444444443</c:v>
                </c:pt>
                <c:pt idx="14">
                  <c:v>28.190045248868778</c:v>
                </c:pt>
                <c:pt idx="15">
                  <c:v>1.9153439153439156</c:v>
                </c:pt>
                <c:pt idx="16">
                  <c:v>11.875912408759122</c:v>
                </c:pt>
                <c:pt idx="17">
                  <c:v>21.522012578616351</c:v>
                </c:pt>
                <c:pt idx="18">
                  <c:v>10.392045454545453</c:v>
                </c:pt>
                <c:pt idx="19">
                  <c:v>17.381578947368421</c:v>
                </c:pt>
                <c:pt idx="20">
                  <c:v>9.0071942446043174</c:v>
                </c:pt>
                <c:pt idx="21">
                  <c:v>36.282758620689656</c:v>
                </c:pt>
                <c:pt idx="22">
                  <c:v>66.578231292517017</c:v>
                </c:pt>
                <c:pt idx="23">
                  <c:v>34.50565812983919</c:v>
                </c:pt>
                <c:pt idx="24">
                  <c:v>6.6506024096385543</c:v>
                </c:pt>
                <c:pt idx="25">
                  <c:v>70.568281938325995</c:v>
                </c:pt>
                <c:pt idx="26">
                  <c:v>28.353395666929323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50656"/>
        <c:axId val="146514688"/>
      </c:barChart>
      <c:catAx>
        <c:axId val="12935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46514688"/>
        <c:crosses val="autoZero"/>
        <c:auto val="1"/>
        <c:lblAlgn val="ctr"/>
        <c:lblOffset val="100"/>
        <c:noMultiLvlLbl val="0"/>
      </c:catAx>
      <c:valAx>
        <c:axId val="14651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35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Subsídios/output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099518810148729E-2"/>
          <c:y val="3.2766477107028291E-2"/>
          <c:w val="0.91778587051618543"/>
          <c:h val="0.57670275590551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'FADN todos os dados'!$A$3:$A$29</c:f>
              <c:strCache>
                <c:ptCount val="27"/>
                <c:pt idx="0">
                  <c:v>Bélgica</c:v>
                </c:pt>
                <c:pt idx="1">
                  <c:v>Bulgária</c:v>
                </c:pt>
                <c:pt idx="2">
                  <c:v>Chipre</c:v>
                </c:pt>
                <c:pt idx="3">
                  <c:v>República Checa</c:v>
                </c:pt>
                <c:pt idx="4">
                  <c:v>Dinamarca</c:v>
                </c:pt>
                <c:pt idx="5">
                  <c:v>Alemanha</c:v>
                </c:pt>
                <c:pt idx="6">
                  <c:v>Grécia</c:v>
                </c:pt>
                <c:pt idx="7">
                  <c:v>Espanha</c:v>
                </c:pt>
                <c:pt idx="8">
                  <c:v>Estónia</c:v>
                </c:pt>
                <c:pt idx="9">
                  <c:v>França</c:v>
                </c:pt>
                <c:pt idx="10">
                  <c:v>Hungria</c:v>
                </c:pt>
                <c:pt idx="11">
                  <c:v>Irlanda</c:v>
                </c:pt>
                <c:pt idx="12">
                  <c:v>Lituânia</c:v>
                </c:pt>
                <c:pt idx="13">
                  <c:v>Luxemburgo</c:v>
                </c:pt>
                <c:pt idx="14">
                  <c:v>Letónia</c:v>
                </c:pt>
                <c:pt idx="15">
                  <c:v>Malta</c:v>
                </c:pt>
                <c:pt idx="16">
                  <c:v>Holanda</c:v>
                </c:pt>
                <c:pt idx="17">
                  <c:v>Austria</c:v>
                </c:pt>
                <c:pt idx="18">
                  <c:v>Polónia</c:v>
                </c:pt>
                <c:pt idx="19">
                  <c:v>Portugal</c:v>
                </c:pt>
                <c:pt idx="20">
                  <c:v>Roménia</c:v>
                </c:pt>
                <c:pt idx="21">
                  <c:v>Filândia</c:v>
                </c:pt>
                <c:pt idx="22">
                  <c:v>Suécia</c:v>
                </c:pt>
                <c:pt idx="23">
                  <c:v>Eslováquia</c:v>
                </c:pt>
                <c:pt idx="24">
                  <c:v>Eslovénia</c:v>
                </c:pt>
                <c:pt idx="25">
                  <c:v>Reino Unido</c:v>
                </c:pt>
                <c:pt idx="26">
                  <c:v>Média EU</c:v>
                </c:pt>
              </c:strCache>
            </c:strRef>
          </c:cat>
          <c:val>
            <c:numRef>
              <c:f>'FADN todos os dados'!$G$3:$G$29</c:f>
              <c:numCache>
                <c:formatCode>General</c:formatCode>
                <c:ptCount val="27"/>
                <c:pt idx="0">
                  <c:v>12.215622270000001</c:v>
                </c:pt>
                <c:pt idx="1">
                  <c:v>16.002490659999999</c:v>
                </c:pt>
                <c:pt idx="2">
                  <c:v>21.100917429999999</c:v>
                </c:pt>
                <c:pt idx="3">
                  <c:v>25.13586462</c:v>
                </c:pt>
                <c:pt idx="4">
                  <c:v>10.834871870000001</c:v>
                </c:pt>
                <c:pt idx="5">
                  <c:v>16.82266559</c:v>
                </c:pt>
                <c:pt idx="6">
                  <c:v>32.128861520000001</c:v>
                </c:pt>
                <c:pt idx="7">
                  <c:v>16.63744741</c:v>
                </c:pt>
                <c:pt idx="8">
                  <c:v>27.093714349999999</c:v>
                </c:pt>
                <c:pt idx="9">
                  <c:v>18.849502739999998</c:v>
                </c:pt>
                <c:pt idx="10">
                  <c:v>17.675742060000001</c:v>
                </c:pt>
                <c:pt idx="11">
                  <c:v>43.34998307</c:v>
                </c:pt>
                <c:pt idx="12">
                  <c:v>24.21613516</c:v>
                </c:pt>
                <c:pt idx="13">
                  <c:v>25.747826920000001</c:v>
                </c:pt>
                <c:pt idx="14">
                  <c:v>30.460414239999999</c:v>
                </c:pt>
                <c:pt idx="15">
                  <c:v>20.0891305</c:v>
                </c:pt>
                <c:pt idx="16">
                  <c:v>4.1758557520000004</c:v>
                </c:pt>
                <c:pt idx="17">
                  <c:v>26.068539149999999</c:v>
                </c:pt>
                <c:pt idx="18">
                  <c:v>17.637540449999999</c:v>
                </c:pt>
                <c:pt idx="19">
                  <c:v>22.62779617</c:v>
                </c:pt>
                <c:pt idx="20">
                  <c:v>10.529667760000001</c:v>
                </c:pt>
                <c:pt idx="21">
                  <c:v>56.378596020000003</c:v>
                </c:pt>
                <c:pt idx="22">
                  <c:v>23.38907232</c:v>
                </c:pt>
                <c:pt idx="23">
                  <c:v>28.301972800000001</c:v>
                </c:pt>
                <c:pt idx="24">
                  <c:v>30.868428940000001</c:v>
                </c:pt>
                <c:pt idx="25">
                  <c:v>19.296482409999999</c:v>
                </c:pt>
                <c:pt idx="26">
                  <c:v>22.985967006999999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0832"/>
        <c:axId val="148842368"/>
      </c:barChart>
      <c:catAx>
        <c:axId val="14884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8842368"/>
        <c:crosses val="autoZero"/>
        <c:auto val="1"/>
        <c:lblAlgn val="ctr"/>
        <c:lblOffset val="100"/>
        <c:noMultiLvlLbl val="0"/>
      </c:catAx>
      <c:valAx>
        <c:axId val="148842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84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Superfície Agrícola Útil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'FADN todos os dados'!$A$3:$A$29</c:f>
              <c:strCache>
                <c:ptCount val="27"/>
                <c:pt idx="0">
                  <c:v>Bélgica</c:v>
                </c:pt>
                <c:pt idx="1">
                  <c:v>Bulgária</c:v>
                </c:pt>
                <c:pt idx="2">
                  <c:v>Chipre</c:v>
                </c:pt>
                <c:pt idx="3">
                  <c:v>República Checa</c:v>
                </c:pt>
                <c:pt idx="4">
                  <c:v>Dinamarca</c:v>
                </c:pt>
                <c:pt idx="5">
                  <c:v>Alemanha</c:v>
                </c:pt>
                <c:pt idx="6">
                  <c:v>Grécia</c:v>
                </c:pt>
                <c:pt idx="7">
                  <c:v>Espanha</c:v>
                </c:pt>
                <c:pt idx="8">
                  <c:v>Estónia</c:v>
                </c:pt>
                <c:pt idx="9">
                  <c:v>França</c:v>
                </c:pt>
                <c:pt idx="10">
                  <c:v>Hungria</c:v>
                </c:pt>
                <c:pt idx="11">
                  <c:v>Irlanda</c:v>
                </c:pt>
                <c:pt idx="12">
                  <c:v>Lituânia</c:v>
                </c:pt>
                <c:pt idx="13">
                  <c:v>Luxemburgo</c:v>
                </c:pt>
                <c:pt idx="14">
                  <c:v>Letónia</c:v>
                </c:pt>
                <c:pt idx="15">
                  <c:v>Malta</c:v>
                </c:pt>
                <c:pt idx="16">
                  <c:v>Holanda</c:v>
                </c:pt>
                <c:pt idx="17">
                  <c:v>Austria</c:v>
                </c:pt>
                <c:pt idx="18">
                  <c:v>Polónia</c:v>
                </c:pt>
                <c:pt idx="19">
                  <c:v>Portugal</c:v>
                </c:pt>
                <c:pt idx="20">
                  <c:v>Roménia</c:v>
                </c:pt>
                <c:pt idx="21">
                  <c:v>Filândia</c:v>
                </c:pt>
                <c:pt idx="22">
                  <c:v>Suécia</c:v>
                </c:pt>
                <c:pt idx="23">
                  <c:v>Eslováquia</c:v>
                </c:pt>
                <c:pt idx="24">
                  <c:v>Eslovénia</c:v>
                </c:pt>
                <c:pt idx="25">
                  <c:v>Reino Unido</c:v>
                </c:pt>
                <c:pt idx="26">
                  <c:v>Média EU</c:v>
                </c:pt>
              </c:strCache>
            </c:strRef>
          </c:cat>
          <c:val>
            <c:numRef>
              <c:f>'FADN todos os dados'!$E$3:$E$29</c:f>
              <c:numCache>
                <c:formatCode>General</c:formatCode>
                <c:ptCount val="27"/>
                <c:pt idx="0">
                  <c:v>45.52</c:v>
                </c:pt>
                <c:pt idx="1">
                  <c:v>26.41</c:v>
                </c:pt>
                <c:pt idx="2">
                  <c:v>7.97</c:v>
                </c:pt>
                <c:pt idx="3">
                  <c:v>227.88</c:v>
                </c:pt>
                <c:pt idx="4">
                  <c:v>82.57</c:v>
                </c:pt>
                <c:pt idx="5">
                  <c:v>84.81</c:v>
                </c:pt>
                <c:pt idx="6">
                  <c:v>7.09</c:v>
                </c:pt>
                <c:pt idx="7">
                  <c:v>35.03</c:v>
                </c:pt>
                <c:pt idx="8">
                  <c:v>131.16</c:v>
                </c:pt>
                <c:pt idx="9">
                  <c:v>77.77</c:v>
                </c:pt>
                <c:pt idx="10">
                  <c:v>54.34</c:v>
                </c:pt>
                <c:pt idx="11">
                  <c:v>45.7</c:v>
                </c:pt>
                <c:pt idx="12">
                  <c:v>50.49</c:v>
                </c:pt>
                <c:pt idx="13">
                  <c:v>76.86</c:v>
                </c:pt>
                <c:pt idx="14">
                  <c:v>62.3</c:v>
                </c:pt>
                <c:pt idx="15">
                  <c:v>3.62</c:v>
                </c:pt>
                <c:pt idx="16">
                  <c:v>32.54</c:v>
                </c:pt>
                <c:pt idx="17">
                  <c:v>34.22</c:v>
                </c:pt>
                <c:pt idx="18">
                  <c:v>18.29</c:v>
                </c:pt>
                <c:pt idx="19">
                  <c:v>26.42</c:v>
                </c:pt>
                <c:pt idx="20">
                  <c:v>12.52</c:v>
                </c:pt>
                <c:pt idx="21">
                  <c:v>52.61</c:v>
                </c:pt>
                <c:pt idx="22">
                  <c:v>97.87</c:v>
                </c:pt>
                <c:pt idx="23">
                  <c:v>579.35</c:v>
                </c:pt>
                <c:pt idx="24">
                  <c:v>11.04</c:v>
                </c:pt>
                <c:pt idx="25">
                  <c:v>160.19</c:v>
                </c:pt>
                <c:pt idx="26">
                  <c:v>78.637307692307687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94464"/>
        <c:axId val="149300736"/>
      </c:barChart>
      <c:catAx>
        <c:axId val="14929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País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9300736"/>
        <c:crosses val="autoZero"/>
        <c:auto val="1"/>
        <c:lblAlgn val="ctr"/>
        <c:lblOffset val="100"/>
        <c:noMultiLvlLbl val="0"/>
      </c:catAx>
      <c:valAx>
        <c:axId val="1493007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ha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29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SAU/UTA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4382327209098856E-2"/>
          <c:y val="2.8252405949256341E-2"/>
          <c:w val="0.89148709536307957"/>
          <c:h val="0.57670275590551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'FADN todos os dados'!$A$3:$A$29</c:f>
              <c:strCache>
                <c:ptCount val="27"/>
                <c:pt idx="0">
                  <c:v>Bélgica</c:v>
                </c:pt>
                <c:pt idx="1">
                  <c:v>Bulgária</c:v>
                </c:pt>
                <c:pt idx="2">
                  <c:v>Chipre</c:v>
                </c:pt>
                <c:pt idx="3">
                  <c:v>República Checa</c:v>
                </c:pt>
                <c:pt idx="4">
                  <c:v>Dinamarca</c:v>
                </c:pt>
                <c:pt idx="5">
                  <c:v>Alemanha</c:v>
                </c:pt>
                <c:pt idx="6">
                  <c:v>Grécia</c:v>
                </c:pt>
                <c:pt idx="7">
                  <c:v>Espanha</c:v>
                </c:pt>
                <c:pt idx="8">
                  <c:v>Estónia</c:v>
                </c:pt>
                <c:pt idx="9">
                  <c:v>França</c:v>
                </c:pt>
                <c:pt idx="10">
                  <c:v>Hungria</c:v>
                </c:pt>
                <c:pt idx="11">
                  <c:v>Irlanda</c:v>
                </c:pt>
                <c:pt idx="12">
                  <c:v>Lituânia</c:v>
                </c:pt>
                <c:pt idx="13">
                  <c:v>Luxemburgo</c:v>
                </c:pt>
                <c:pt idx="14">
                  <c:v>Letónia</c:v>
                </c:pt>
                <c:pt idx="15">
                  <c:v>Malta</c:v>
                </c:pt>
                <c:pt idx="16">
                  <c:v>Holanda</c:v>
                </c:pt>
                <c:pt idx="17">
                  <c:v>Austria</c:v>
                </c:pt>
                <c:pt idx="18">
                  <c:v>Polónia</c:v>
                </c:pt>
                <c:pt idx="19">
                  <c:v>Portugal</c:v>
                </c:pt>
                <c:pt idx="20">
                  <c:v>Roménia</c:v>
                </c:pt>
                <c:pt idx="21">
                  <c:v>Filândia</c:v>
                </c:pt>
                <c:pt idx="22">
                  <c:v>Suécia</c:v>
                </c:pt>
                <c:pt idx="23">
                  <c:v>Eslováquia</c:v>
                </c:pt>
                <c:pt idx="24">
                  <c:v>Eslovénia</c:v>
                </c:pt>
                <c:pt idx="25">
                  <c:v>Reino Unido</c:v>
                </c:pt>
                <c:pt idx="26">
                  <c:v>Média EU</c:v>
                </c:pt>
              </c:strCache>
            </c:strRef>
          </c:cat>
          <c:val>
            <c:numRef>
              <c:f>'FADN todos os dados'!$Q$3:$Q$29</c:f>
              <c:numCache>
                <c:formatCode>General</c:formatCode>
                <c:ptCount val="27"/>
                <c:pt idx="0">
                  <c:v>22.423645320197046</c:v>
                </c:pt>
                <c:pt idx="1">
                  <c:v>10.003787878787879</c:v>
                </c:pt>
                <c:pt idx="2">
                  <c:v>6.9304347826086961</c:v>
                </c:pt>
                <c:pt idx="3">
                  <c:v>31.04632152588556</c:v>
                </c:pt>
                <c:pt idx="4">
                  <c:v>52.259493670886066</c:v>
                </c:pt>
                <c:pt idx="5">
                  <c:v>36.873913043478268</c:v>
                </c:pt>
                <c:pt idx="6">
                  <c:v>5.8595041322314048</c:v>
                </c:pt>
                <c:pt idx="7">
                  <c:v>24.843971631205676</c:v>
                </c:pt>
                <c:pt idx="8">
                  <c:v>48.940298507462686</c:v>
                </c:pt>
                <c:pt idx="9">
                  <c:v>41.148148148148145</c:v>
                </c:pt>
                <c:pt idx="10">
                  <c:v>27.306532663316585</c:v>
                </c:pt>
                <c:pt idx="11">
                  <c:v>40.803571428571431</c:v>
                </c:pt>
                <c:pt idx="12">
                  <c:v>26.434554973821992</c:v>
                </c:pt>
                <c:pt idx="13">
                  <c:v>47.444444444444443</c:v>
                </c:pt>
                <c:pt idx="14">
                  <c:v>28.190045248868778</c:v>
                </c:pt>
                <c:pt idx="15">
                  <c:v>1.9153439153439156</c:v>
                </c:pt>
                <c:pt idx="16">
                  <c:v>11.875912408759122</c:v>
                </c:pt>
                <c:pt idx="17">
                  <c:v>21.522012578616351</c:v>
                </c:pt>
                <c:pt idx="18">
                  <c:v>10.392045454545453</c:v>
                </c:pt>
                <c:pt idx="19">
                  <c:v>17.381578947368421</c:v>
                </c:pt>
                <c:pt idx="20">
                  <c:v>9.0071942446043174</c:v>
                </c:pt>
                <c:pt idx="21">
                  <c:v>36.282758620689656</c:v>
                </c:pt>
                <c:pt idx="22">
                  <c:v>66.578231292517017</c:v>
                </c:pt>
                <c:pt idx="23">
                  <c:v>34.50565812983919</c:v>
                </c:pt>
                <c:pt idx="24">
                  <c:v>6.6506024096385543</c:v>
                </c:pt>
                <c:pt idx="25">
                  <c:v>70.568281938325995</c:v>
                </c:pt>
                <c:pt idx="26">
                  <c:v>28.353395666929323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317120"/>
        <c:axId val="149318656"/>
      </c:barChart>
      <c:catAx>
        <c:axId val="14931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9318656"/>
        <c:crosses val="autoZero"/>
        <c:auto val="1"/>
        <c:lblAlgn val="ctr"/>
        <c:lblOffset val="100"/>
        <c:noMultiLvlLbl val="0"/>
      </c:catAx>
      <c:valAx>
        <c:axId val="14931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31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Subsídios/output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099518810148729E-2"/>
          <c:y val="3.2766477107028291E-2"/>
          <c:w val="0.91778587051618543"/>
          <c:h val="0.57670275590551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'FADN todos os dados'!$A$3:$A$29</c:f>
              <c:strCache>
                <c:ptCount val="27"/>
                <c:pt idx="0">
                  <c:v>Bélgica</c:v>
                </c:pt>
                <c:pt idx="1">
                  <c:v>Bulgária</c:v>
                </c:pt>
                <c:pt idx="2">
                  <c:v>Chipre</c:v>
                </c:pt>
                <c:pt idx="3">
                  <c:v>República Checa</c:v>
                </c:pt>
                <c:pt idx="4">
                  <c:v>Dinamarca</c:v>
                </c:pt>
                <c:pt idx="5">
                  <c:v>Alemanha</c:v>
                </c:pt>
                <c:pt idx="6">
                  <c:v>Grécia</c:v>
                </c:pt>
                <c:pt idx="7">
                  <c:v>Espanha</c:v>
                </c:pt>
                <c:pt idx="8">
                  <c:v>Estónia</c:v>
                </c:pt>
                <c:pt idx="9">
                  <c:v>França</c:v>
                </c:pt>
                <c:pt idx="10">
                  <c:v>Hungria</c:v>
                </c:pt>
                <c:pt idx="11">
                  <c:v>Irlanda</c:v>
                </c:pt>
                <c:pt idx="12">
                  <c:v>Lituânia</c:v>
                </c:pt>
                <c:pt idx="13">
                  <c:v>Luxemburgo</c:v>
                </c:pt>
                <c:pt idx="14">
                  <c:v>Letónia</c:v>
                </c:pt>
                <c:pt idx="15">
                  <c:v>Malta</c:v>
                </c:pt>
                <c:pt idx="16">
                  <c:v>Holanda</c:v>
                </c:pt>
                <c:pt idx="17">
                  <c:v>Austria</c:v>
                </c:pt>
                <c:pt idx="18">
                  <c:v>Polónia</c:v>
                </c:pt>
                <c:pt idx="19">
                  <c:v>Portugal</c:v>
                </c:pt>
                <c:pt idx="20">
                  <c:v>Roménia</c:v>
                </c:pt>
                <c:pt idx="21">
                  <c:v>Filândia</c:v>
                </c:pt>
                <c:pt idx="22">
                  <c:v>Suécia</c:v>
                </c:pt>
                <c:pt idx="23">
                  <c:v>Eslováquia</c:v>
                </c:pt>
                <c:pt idx="24">
                  <c:v>Eslovénia</c:v>
                </c:pt>
                <c:pt idx="25">
                  <c:v>Reino Unido</c:v>
                </c:pt>
                <c:pt idx="26">
                  <c:v>Média EU</c:v>
                </c:pt>
              </c:strCache>
            </c:strRef>
          </c:cat>
          <c:val>
            <c:numRef>
              <c:f>'FADN todos os dados'!$G$3:$G$29</c:f>
              <c:numCache>
                <c:formatCode>General</c:formatCode>
                <c:ptCount val="27"/>
                <c:pt idx="0">
                  <c:v>12.215622270000001</c:v>
                </c:pt>
                <c:pt idx="1">
                  <c:v>16.002490659999999</c:v>
                </c:pt>
                <c:pt idx="2">
                  <c:v>21.100917429999999</c:v>
                </c:pt>
                <c:pt idx="3">
                  <c:v>25.13586462</c:v>
                </c:pt>
                <c:pt idx="4">
                  <c:v>10.834871870000001</c:v>
                </c:pt>
                <c:pt idx="5">
                  <c:v>16.82266559</c:v>
                </c:pt>
                <c:pt idx="6">
                  <c:v>32.128861520000001</c:v>
                </c:pt>
                <c:pt idx="7">
                  <c:v>16.63744741</c:v>
                </c:pt>
                <c:pt idx="8">
                  <c:v>27.093714349999999</c:v>
                </c:pt>
                <c:pt idx="9">
                  <c:v>18.849502739999998</c:v>
                </c:pt>
                <c:pt idx="10">
                  <c:v>17.675742060000001</c:v>
                </c:pt>
                <c:pt idx="11">
                  <c:v>43.34998307</c:v>
                </c:pt>
                <c:pt idx="12">
                  <c:v>24.21613516</c:v>
                </c:pt>
                <c:pt idx="13">
                  <c:v>25.747826920000001</c:v>
                </c:pt>
                <c:pt idx="14">
                  <c:v>30.460414239999999</c:v>
                </c:pt>
                <c:pt idx="15">
                  <c:v>20.0891305</c:v>
                </c:pt>
                <c:pt idx="16">
                  <c:v>4.1758557520000004</c:v>
                </c:pt>
                <c:pt idx="17">
                  <c:v>26.068539149999999</c:v>
                </c:pt>
                <c:pt idx="18">
                  <c:v>17.637540449999999</c:v>
                </c:pt>
                <c:pt idx="19">
                  <c:v>22.62779617</c:v>
                </c:pt>
                <c:pt idx="20">
                  <c:v>10.529667760000001</c:v>
                </c:pt>
                <c:pt idx="21">
                  <c:v>56.378596020000003</c:v>
                </c:pt>
                <c:pt idx="22">
                  <c:v>23.38907232</c:v>
                </c:pt>
                <c:pt idx="23">
                  <c:v>28.301972800000001</c:v>
                </c:pt>
                <c:pt idx="24">
                  <c:v>30.868428940000001</c:v>
                </c:pt>
                <c:pt idx="25">
                  <c:v>19.296482409999999</c:v>
                </c:pt>
                <c:pt idx="26">
                  <c:v>22.985967006999999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347328"/>
        <c:axId val="149349120"/>
      </c:barChart>
      <c:catAx>
        <c:axId val="14934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9349120"/>
        <c:crosses val="autoZero"/>
        <c:auto val="1"/>
        <c:lblAlgn val="ctr"/>
        <c:lblOffset val="100"/>
        <c:noMultiLvlLbl val="0"/>
      </c:catAx>
      <c:valAx>
        <c:axId val="14934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34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459441</xdr:colOff>
      <xdr:row>1</xdr:row>
      <xdr:rowOff>89647</xdr:rowOff>
    </xdr:from>
    <xdr:to>
      <xdr:col>33</xdr:col>
      <xdr:colOff>280147</xdr:colOff>
      <xdr:row>14</xdr:row>
      <xdr:rowOff>128587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67233</xdr:colOff>
      <xdr:row>17</xdr:row>
      <xdr:rowOff>57149</xdr:rowOff>
    </xdr:from>
    <xdr:to>
      <xdr:col>32</xdr:col>
      <xdr:colOff>403410</xdr:colOff>
      <xdr:row>31</xdr:row>
      <xdr:rowOff>33618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515471</xdr:colOff>
      <xdr:row>14</xdr:row>
      <xdr:rowOff>156883</xdr:rowOff>
    </xdr:from>
    <xdr:to>
      <xdr:col>54</xdr:col>
      <xdr:colOff>291352</xdr:colOff>
      <xdr:row>29</xdr:row>
      <xdr:rowOff>66113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376517</xdr:colOff>
      <xdr:row>14</xdr:row>
      <xdr:rowOff>16528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17</xdr:row>
      <xdr:rowOff>133350</xdr:rowOff>
    </xdr:from>
    <xdr:to>
      <xdr:col>12</xdr:col>
      <xdr:colOff>267821</xdr:colOff>
      <xdr:row>31</xdr:row>
      <xdr:rowOff>109819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12</xdr:col>
      <xdr:colOff>304800</xdr:colOff>
      <xdr:row>48</xdr:row>
      <xdr:rowOff>66675</xdr:rowOff>
    </xdr:to>
    <xdr:graphicFrame macro="">
      <xdr:nvGraphicFramePr>
        <xdr:cNvPr id="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H1" zoomScale="85" zoomScaleNormal="85" workbookViewId="0">
      <selection activeCell="F22" sqref="F22"/>
    </sheetView>
  </sheetViews>
  <sheetFormatPr defaultRowHeight="15" x14ac:dyDescent="0.25"/>
  <sheetData>
    <row r="1" spans="1:20" x14ac:dyDescent="0.25">
      <c r="A1" t="s">
        <v>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1" t="s">
        <v>10</v>
      </c>
      <c r="M1" t="s">
        <v>11</v>
      </c>
      <c r="N1" t="s">
        <v>12</v>
      </c>
      <c r="O1" t="s">
        <v>13</v>
      </c>
      <c r="P1" t="s">
        <v>14</v>
      </c>
      <c r="Q1" s="1" t="s">
        <v>10</v>
      </c>
    </row>
    <row r="2" spans="1:20" x14ac:dyDescent="0.25">
      <c r="A2" t="s">
        <v>15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64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33</v>
      </c>
      <c r="R2" t="s">
        <v>65</v>
      </c>
      <c r="S2" t="s">
        <v>66</v>
      </c>
      <c r="T2" t="s">
        <v>26</v>
      </c>
    </row>
    <row r="3" spans="1:20" s="4" customFormat="1" x14ac:dyDescent="0.25">
      <c r="A3" s="4" t="s">
        <v>68</v>
      </c>
      <c r="B3" s="4" t="s">
        <v>29</v>
      </c>
      <c r="C3" s="4">
        <v>439929</v>
      </c>
      <c r="D3" s="4">
        <v>2.0299999999999998</v>
      </c>
      <c r="E3" s="4">
        <v>45.52</v>
      </c>
      <c r="F3" s="4">
        <v>24925</v>
      </c>
      <c r="G3" s="4">
        <v>12.215622270000001</v>
      </c>
      <c r="H3" s="4">
        <v>204042</v>
      </c>
      <c r="I3" s="4">
        <v>21.182266009999999</v>
      </c>
      <c r="J3" s="4">
        <v>74.093500570125428</v>
      </c>
      <c r="K3" s="4">
        <v>39.551170839999997</v>
      </c>
      <c r="L3" s="4">
        <v>22.423645319999999</v>
      </c>
      <c r="M3" s="4">
        <v>0.25299529300000001</v>
      </c>
      <c r="N3" s="4">
        <v>0.77353687299999996</v>
      </c>
      <c r="O3" s="4">
        <v>3.9178207999999999E-2</v>
      </c>
      <c r="P3" s="4">
        <v>0.11191532899999999</v>
      </c>
      <c r="Q3" s="4">
        <f>+E3/D3</f>
        <v>22.423645320197046</v>
      </c>
      <c r="R3" s="4">
        <v>12115.0259067358</v>
      </c>
      <c r="S3" s="4">
        <v>34928</v>
      </c>
      <c r="T3" s="4">
        <v>0.78798586572438167</v>
      </c>
    </row>
    <row r="4" spans="1:20" s="5" customFormat="1" x14ac:dyDescent="0.25">
      <c r="A4" s="5" t="s">
        <v>69</v>
      </c>
      <c r="B4" s="5" t="s">
        <v>34</v>
      </c>
      <c r="C4" s="5">
        <v>37311</v>
      </c>
      <c r="D4" s="5">
        <v>2.64</v>
      </c>
      <c r="E4" s="5">
        <v>26.41</v>
      </c>
      <c r="F4" s="5">
        <v>3855</v>
      </c>
      <c r="G4" s="5">
        <v>16.002490659999999</v>
      </c>
      <c r="H4" s="5">
        <v>24090</v>
      </c>
      <c r="I4" s="5">
        <v>53.030303029999999</v>
      </c>
      <c r="J4" s="5">
        <v>88.985392814844062</v>
      </c>
      <c r="K4" s="5">
        <v>65.276048149999994</v>
      </c>
      <c r="L4" s="5">
        <v>10.003787880000001</v>
      </c>
      <c r="M4" s="5">
        <v>0.19936912600000001</v>
      </c>
      <c r="N4" s="5">
        <v>0.81057148099999998</v>
      </c>
      <c r="O4" s="5">
        <v>7.4553756999999998E-2</v>
      </c>
      <c r="P4" s="5">
        <v>0.18642308499999999</v>
      </c>
      <c r="Q4" s="5">
        <f t="shared" ref="Q4:Q28" si="0">+E4/D4</f>
        <v>10.003787878787879</v>
      </c>
      <c r="R4" s="5">
        <v>684.23236514522819</v>
      </c>
      <c r="S4" s="5">
        <v>1658</v>
      </c>
      <c r="T4" s="5">
        <v>0.86619809130771219</v>
      </c>
    </row>
    <row r="5" spans="1:20" s="4" customFormat="1" x14ac:dyDescent="0.25">
      <c r="A5" s="4" t="s">
        <v>70</v>
      </c>
      <c r="B5" s="4" t="s">
        <v>35</v>
      </c>
      <c r="C5" s="4">
        <v>177585</v>
      </c>
      <c r="D5" s="4">
        <v>1.1499999999999999</v>
      </c>
      <c r="E5" s="4">
        <v>7.97</v>
      </c>
      <c r="F5" s="4">
        <v>5750</v>
      </c>
      <c r="G5" s="4">
        <v>21.100917429999999</v>
      </c>
      <c r="H5" s="4">
        <v>27250</v>
      </c>
      <c r="I5" s="4">
        <v>25.217391299999999</v>
      </c>
      <c r="J5" s="4">
        <v>63.977746870653675</v>
      </c>
      <c r="K5" s="4">
        <v>49.889908259999999</v>
      </c>
      <c r="L5" s="4">
        <v>6.9304347829999999</v>
      </c>
      <c r="M5" s="4">
        <v>1.0310140000000001E-2</v>
      </c>
      <c r="N5" s="4">
        <v>0.71664739099999997</v>
      </c>
      <c r="O5" s="4">
        <v>3.6183486000000001E-2</v>
      </c>
      <c r="P5" s="4">
        <v>0.106238552</v>
      </c>
      <c r="Q5" s="4">
        <f t="shared" si="0"/>
        <v>6.9304347826086961</v>
      </c>
      <c r="R5" s="4">
        <v>3484.0336134453783</v>
      </c>
      <c r="S5" s="4">
        <v>10084</v>
      </c>
      <c r="T5" s="4">
        <v>0.7824951694605462</v>
      </c>
    </row>
    <row r="6" spans="1:20" s="3" customFormat="1" x14ac:dyDescent="0.25">
      <c r="A6" s="3" t="s">
        <v>71</v>
      </c>
      <c r="B6" s="3" t="s">
        <v>36</v>
      </c>
      <c r="C6" s="3">
        <v>601312</v>
      </c>
      <c r="D6" s="3">
        <v>7.34</v>
      </c>
      <c r="E6" s="3">
        <v>227.88</v>
      </c>
      <c r="F6" s="3">
        <v>75899</v>
      </c>
      <c r="G6" s="3">
        <v>25.13586462</v>
      </c>
      <c r="H6" s="3">
        <v>301955</v>
      </c>
      <c r="I6" s="3">
        <v>81.607629430000003</v>
      </c>
      <c r="J6" s="3">
        <v>87.853584395845644</v>
      </c>
      <c r="K6" s="3">
        <v>55.980858069999996</v>
      </c>
      <c r="L6" s="3">
        <v>31.04632153</v>
      </c>
      <c r="M6" s="3">
        <v>0.23110375699999999</v>
      </c>
      <c r="N6" s="3">
        <v>0.86408411299999999</v>
      </c>
      <c r="O6" s="3">
        <v>3.4352801000000002E-2</v>
      </c>
      <c r="P6" s="3">
        <v>0.16004258299999999</v>
      </c>
      <c r="Q6" s="3">
        <f t="shared" si="0"/>
        <v>31.04632152588556</v>
      </c>
      <c r="R6" s="3">
        <v>3685.5407047387603</v>
      </c>
      <c r="S6" s="3">
        <v>22979</v>
      </c>
      <c r="T6" s="3">
        <v>0.80720240511616692</v>
      </c>
    </row>
    <row r="7" spans="1:20" s="1" customFormat="1" ht="13.5" customHeight="1" x14ac:dyDescent="0.25">
      <c r="A7" s="1" t="s">
        <v>72</v>
      </c>
      <c r="B7" s="1" t="s">
        <v>37</v>
      </c>
      <c r="C7" s="1">
        <v>1202707</v>
      </c>
      <c r="D7" s="1">
        <v>1.58</v>
      </c>
      <c r="E7" s="1">
        <v>82.57</v>
      </c>
      <c r="F7" s="1">
        <v>33627</v>
      </c>
      <c r="G7" s="1">
        <v>10.834871870000001</v>
      </c>
      <c r="H7" s="1">
        <v>310359</v>
      </c>
      <c r="I7" s="1">
        <v>47.468354429999998</v>
      </c>
      <c r="J7" s="1">
        <v>28.326925461986857</v>
      </c>
      <c r="K7" s="1">
        <v>34.00030288</v>
      </c>
      <c r="L7" s="1">
        <v>52.259493669999998</v>
      </c>
      <c r="M7" s="1">
        <v>0.49341212099999998</v>
      </c>
      <c r="N7" s="1">
        <v>0.88434866700000003</v>
      </c>
      <c r="O7" s="1">
        <v>4.5044609999999999E-2</v>
      </c>
      <c r="P7" s="1">
        <v>0.16510185999999999</v>
      </c>
      <c r="Q7" s="1">
        <f t="shared" si="0"/>
        <v>52.259493670886066</v>
      </c>
      <c r="R7" s="1">
        <v>21732.692307692309</v>
      </c>
      <c r="S7" s="1">
        <v>49226</v>
      </c>
      <c r="T7" s="1">
        <v>0.76298046755049997</v>
      </c>
    </row>
    <row r="8" spans="1:20" s="4" customFormat="1" x14ac:dyDescent="0.25">
      <c r="A8" s="4" t="s">
        <v>73</v>
      </c>
      <c r="B8" s="4" t="s">
        <v>38</v>
      </c>
      <c r="C8" s="4">
        <v>634357</v>
      </c>
      <c r="D8" s="4">
        <v>2.2999999999999998</v>
      </c>
      <c r="E8" s="4">
        <v>84.81</v>
      </c>
      <c r="F8" s="4">
        <v>34688</v>
      </c>
      <c r="G8" s="4">
        <v>16.82266559</v>
      </c>
      <c r="H8" s="4">
        <v>206198</v>
      </c>
      <c r="I8" s="4">
        <v>38.695652170000002</v>
      </c>
      <c r="J8" s="4">
        <v>70.503852993479555</v>
      </c>
      <c r="K8" s="4">
        <v>44.265220810000002</v>
      </c>
      <c r="L8" s="4">
        <v>36.873913039999998</v>
      </c>
      <c r="M8" s="4">
        <v>0.18560251999999999</v>
      </c>
      <c r="N8" s="4">
        <v>0.80824714799999997</v>
      </c>
      <c r="O8" s="4">
        <v>6.3308083000000001E-2</v>
      </c>
      <c r="P8" s="4">
        <v>0.21245361600000001</v>
      </c>
      <c r="Q8" s="4">
        <f t="shared" si="0"/>
        <v>36.873913043478268</v>
      </c>
      <c r="R8" s="4">
        <v>11413.04347826087</v>
      </c>
      <c r="S8" s="4">
        <v>25323</v>
      </c>
      <c r="T8" s="4">
        <v>0.77989594407396667</v>
      </c>
    </row>
    <row r="9" spans="1:20" s="5" customFormat="1" x14ac:dyDescent="0.25">
      <c r="A9" s="5" t="s">
        <v>74</v>
      </c>
      <c r="B9" s="5" t="s">
        <v>39</v>
      </c>
      <c r="C9" s="5">
        <v>77623</v>
      </c>
      <c r="D9" s="5">
        <v>1.21</v>
      </c>
      <c r="E9" s="5">
        <v>7.09</v>
      </c>
      <c r="F9" s="5">
        <v>6313</v>
      </c>
      <c r="G9" s="5">
        <v>32.128861520000001</v>
      </c>
      <c r="H9" s="5">
        <v>19649</v>
      </c>
      <c r="I9" s="5">
        <v>11.570247930000001</v>
      </c>
      <c r="J9" s="5">
        <v>42.75568181818182</v>
      </c>
      <c r="K9" s="5">
        <v>71.428571430000005</v>
      </c>
      <c r="L9" s="5">
        <v>5.8595041319999996</v>
      </c>
      <c r="M9" s="5">
        <v>6.2219950000000001E-3</v>
      </c>
      <c r="N9" s="5">
        <v>-21.984000000000002</v>
      </c>
      <c r="O9" s="5">
        <v>4.6770828E-2</v>
      </c>
      <c r="P9" s="5">
        <v>8.7490479999999995E-2</v>
      </c>
      <c r="Q9" s="5">
        <f t="shared" si="0"/>
        <v>5.8595041322314048</v>
      </c>
      <c r="R9" s="5">
        <v>2262.3931623931626</v>
      </c>
      <c r="S9" s="5">
        <v>13661</v>
      </c>
      <c r="T9" s="5">
        <v>0.8539325842696629</v>
      </c>
    </row>
    <row r="10" spans="1:20" s="6" customFormat="1" x14ac:dyDescent="0.25">
      <c r="A10" s="6" t="s">
        <v>75</v>
      </c>
      <c r="B10" s="6" t="s">
        <v>40</v>
      </c>
      <c r="C10" s="6">
        <v>325098</v>
      </c>
      <c r="D10" s="6">
        <v>1.41</v>
      </c>
      <c r="E10" s="6">
        <v>35.03</v>
      </c>
      <c r="F10" s="6">
        <v>8541</v>
      </c>
      <c r="G10" s="6">
        <v>16.63744741</v>
      </c>
      <c r="H10" s="6">
        <v>51336</v>
      </c>
      <c r="I10" s="6">
        <v>24.822695039999999</v>
      </c>
      <c r="J10" s="6">
        <v>32.950591510090469</v>
      </c>
      <c r="K10" s="6">
        <v>63.945379459999998</v>
      </c>
      <c r="L10" s="6">
        <v>24.843971629999999</v>
      </c>
      <c r="M10" s="6">
        <v>2.2146959000000001E-2</v>
      </c>
      <c r="N10" s="6">
        <v>0.140895358</v>
      </c>
      <c r="O10" s="6">
        <v>2.8225805999999999E-2</v>
      </c>
      <c r="P10" s="6">
        <v>5.5568339000000001E-2</v>
      </c>
      <c r="Q10" s="6">
        <f t="shared" si="0"/>
        <v>24.843971631205676</v>
      </c>
      <c r="R10" s="6">
        <v>3116.2962962962961</v>
      </c>
      <c r="S10" s="6">
        <v>25592</v>
      </c>
      <c r="T10" s="6">
        <v>0.91669995472823629</v>
      </c>
    </row>
    <row r="11" spans="1:20" s="6" customFormat="1" x14ac:dyDescent="0.25">
      <c r="A11" s="6" t="s">
        <v>76</v>
      </c>
      <c r="B11" s="6" t="s">
        <v>41</v>
      </c>
      <c r="C11" s="6">
        <v>153594</v>
      </c>
      <c r="D11" s="6">
        <v>2.68</v>
      </c>
      <c r="E11" s="6">
        <v>131.16</v>
      </c>
      <c r="F11" s="6">
        <v>22565</v>
      </c>
      <c r="G11" s="6">
        <v>27.093714349999999</v>
      </c>
      <c r="H11" s="6">
        <v>83285</v>
      </c>
      <c r="I11" s="6">
        <v>50.746268659999998</v>
      </c>
      <c r="J11" s="6">
        <v>59.836650543176582</v>
      </c>
      <c r="K11" s="6">
        <v>43.689740049999997</v>
      </c>
      <c r="L11" s="6">
        <v>48.940298509999998</v>
      </c>
      <c r="M11" s="6">
        <v>0.30674550299999997</v>
      </c>
      <c r="N11" s="6">
        <v>0.79213608400000002</v>
      </c>
      <c r="O11" s="6">
        <v>1.0830282E-2</v>
      </c>
      <c r="P11" s="6">
        <v>5.0751139000000001E-2</v>
      </c>
      <c r="Q11" s="6">
        <f t="shared" si="0"/>
        <v>48.940298507462686</v>
      </c>
      <c r="R11" s="6">
        <v>3433.9416058394158</v>
      </c>
      <c r="S11" s="6">
        <v>8622</v>
      </c>
      <c r="T11" s="6">
        <v>0.76822622894399728</v>
      </c>
    </row>
    <row r="12" spans="1:20" s="4" customFormat="1" x14ac:dyDescent="0.25">
      <c r="A12" s="4" t="s">
        <v>67</v>
      </c>
      <c r="B12" s="4" t="s">
        <v>42</v>
      </c>
      <c r="C12" s="4">
        <v>233809</v>
      </c>
      <c r="D12" s="4">
        <v>1.89</v>
      </c>
      <c r="E12" s="4">
        <v>77.77</v>
      </c>
      <c r="F12" s="4">
        <v>28013</v>
      </c>
      <c r="G12" s="4">
        <v>18.849502739999998</v>
      </c>
      <c r="H12" s="4">
        <v>148614</v>
      </c>
      <c r="I12" s="4">
        <v>25.396825400000001</v>
      </c>
      <c r="J12" s="4">
        <v>84.484096198603567</v>
      </c>
      <c r="K12" s="4">
        <v>54.531201639999999</v>
      </c>
      <c r="L12" s="4">
        <v>41.148148149999997</v>
      </c>
      <c r="M12" s="4">
        <v>0.36506083</v>
      </c>
      <c r="N12" s="4">
        <v>0.71310679600000004</v>
      </c>
      <c r="O12" s="4">
        <v>6.9778083000000005E-2</v>
      </c>
      <c r="P12" s="4">
        <v>0.19133900400000001</v>
      </c>
      <c r="Q12" s="4">
        <f t="shared" si="0"/>
        <v>41.148148148148145</v>
      </c>
      <c r="R12" s="4">
        <v>12641.884816753927</v>
      </c>
      <c r="S12" s="4">
        <v>37495</v>
      </c>
      <c r="T12" s="4">
        <v>0.75972884048105283</v>
      </c>
    </row>
    <row r="13" spans="1:20" s="5" customFormat="1" x14ac:dyDescent="0.25">
      <c r="A13" s="5" t="s">
        <v>77</v>
      </c>
      <c r="B13" s="5" t="s">
        <v>43</v>
      </c>
      <c r="C13" s="5">
        <v>117772</v>
      </c>
      <c r="D13" s="5">
        <v>1.99</v>
      </c>
      <c r="E13" s="5">
        <v>54.34</v>
      </c>
      <c r="F13" s="5">
        <v>14536</v>
      </c>
      <c r="G13" s="5">
        <v>17.675742060000001</v>
      </c>
      <c r="H13" s="5">
        <v>82237</v>
      </c>
      <c r="I13" s="5">
        <v>62.311557790000002</v>
      </c>
      <c r="J13" s="5">
        <v>67.214932544816108</v>
      </c>
      <c r="K13" s="5">
        <v>60.104332599999999</v>
      </c>
      <c r="L13" s="5">
        <v>27.306532659999998</v>
      </c>
      <c r="M13" s="5">
        <v>0.29801095599999999</v>
      </c>
      <c r="N13" s="5">
        <v>0.82602734099999997</v>
      </c>
      <c r="O13" s="5">
        <v>3.5871931000000003E-2</v>
      </c>
      <c r="P13" s="5">
        <v>0.114884337</v>
      </c>
      <c r="Q13" s="5">
        <f t="shared" si="0"/>
        <v>27.306532663316585</v>
      </c>
      <c r="R13" s="5">
        <v>4254.0106951871658</v>
      </c>
      <c r="S13" s="5">
        <v>14540</v>
      </c>
      <c r="T13" s="5">
        <v>0.82189025540028071</v>
      </c>
    </row>
    <row r="14" spans="1:20" s="1" customFormat="1" x14ac:dyDescent="0.25">
      <c r="A14" s="1" t="s">
        <v>78</v>
      </c>
      <c r="B14" s="1" t="s">
        <v>44</v>
      </c>
      <c r="C14" s="1">
        <v>914290</v>
      </c>
      <c r="D14" s="1">
        <v>1.1200000000000001</v>
      </c>
      <c r="E14" s="1">
        <v>45.7</v>
      </c>
      <c r="F14" s="1">
        <v>20482</v>
      </c>
      <c r="G14" s="1">
        <v>43.34998307</v>
      </c>
      <c r="H14" s="1">
        <v>47248</v>
      </c>
      <c r="I14" s="1">
        <v>6.25</v>
      </c>
      <c r="J14" s="1">
        <v>16.511318242343542</v>
      </c>
      <c r="K14" s="1">
        <v>17.427192689999998</v>
      </c>
      <c r="L14" s="1">
        <v>40.803571429999998</v>
      </c>
      <c r="M14" s="1">
        <v>2.7399665E-2</v>
      </c>
      <c r="N14" s="1">
        <v>0.62396941100000003</v>
      </c>
      <c r="O14" s="1">
        <v>4.0255671999999999E-2</v>
      </c>
      <c r="P14" s="1">
        <v>0.14859375</v>
      </c>
      <c r="Q14" s="1">
        <f t="shared" si="0"/>
        <v>40.803571428571431</v>
      </c>
      <c r="R14" s="1">
        <v>7430.9734513274343</v>
      </c>
      <c r="S14" s="1">
        <v>17377</v>
      </c>
      <c r="T14" s="1">
        <v>0.77576952308569258</v>
      </c>
    </row>
    <row r="15" spans="1:20" s="4" customFormat="1" x14ac:dyDescent="0.25">
      <c r="A15" s="4" t="s">
        <v>79</v>
      </c>
      <c r="B15" s="4" t="s">
        <v>45</v>
      </c>
      <c r="C15" s="4">
        <v>90193</v>
      </c>
      <c r="D15" s="4">
        <v>1.91</v>
      </c>
      <c r="E15" s="4">
        <v>50.49</v>
      </c>
      <c r="F15" s="4">
        <v>9044</v>
      </c>
      <c r="G15" s="4">
        <v>24.21613516</v>
      </c>
      <c r="H15" s="4">
        <v>37347</v>
      </c>
      <c r="I15" s="4">
        <v>21.989528799999999</v>
      </c>
      <c r="J15" s="4">
        <v>38.786436644854255</v>
      </c>
      <c r="K15" s="4">
        <v>61.295418640000001</v>
      </c>
      <c r="L15" s="4">
        <v>26.434554970000001</v>
      </c>
      <c r="M15" s="4">
        <v>0.177888778</v>
      </c>
      <c r="N15" s="4">
        <v>0.45940413899999999</v>
      </c>
      <c r="O15" s="4">
        <v>2.4205424999999999E-2</v>
      </c>
      <c r="P15" s="4">
        <v>6.0622318000000001E-2</v>
      </c>
      <c r="Q15" s="4">
        <f t="shared" si="0"/>
        <v>26.434554973821992</v>
      </c>
      <c r="R15" s="4">
        <v>4631.9148936170213</v>
      </c>
      <c r="S15" s="4">
        <v>11069</v>
      </c>
      <c r="T15" s="4">
        <v>0.83269399964807322</v>
      </c>
    </row>
    <row r="16" spans="1:20" s="1" customFormat="1" x14ac:dyDescent="0.25">
      <c r="A16" s="1" t="s">
        <v>80</v>
      </c>
      <c r="B16" s="1" t="s">
        <v>46</v>
      </c>
      <c r="C16" s="1">
        <v>806561</v>
      </c>
      <c r="D16" s="1">
        <v>1.62</v>
      </c>
      <c r="E16" s="1">
        <v>76.86</v>
      </c>
      <c r="F16" s="1">
        <v>40137</v>
      </c>
      <c r="G16" s="1">
        <v>25.747826920000001</v>
      </c>
      <c r="H16" s="1">
        <v>155885</v>
      </c>
      <c r="I16" s="1">
        <v>14.81481481</v>
      </c>
      <c r="J16" s="1">
        <v>60.073757763975152</v>
      </c>
      <c r="K16" s="1">
        <v>26.596529490000002</v>
      </c>
      <c r="L16" s="1">
        <v>47.444444439999998</v>
      </c>
      <c r="M16" s="1">
        <v>0.173215012</v>
      </c>
      <c r="N16" s="1">
        <v>0.57336194600000001</v>
      </c>
      <c r="O16" s="1">
        <v>4.7804471000000001E-2</v>
      </c>
      <c r="P16" s="1">
        <v>0.132550694</v>
      </c>
      <c r="Q16" s="1">
        <f t="shared" si="0"/>
        <v>47.444444444444443</v>
      </c>
      <c r="R16" s="1">
        <v>2015.5778894472362</v>
      </c>
      <c r="S16" s="1">
        <v>26974</v>
      </c>
      <c r="T16" s="1">
        <v>0.69554268446235201</v>
      </c>
    </row>
    <row r="17" spans="1:20" s="6" customFormat="1" x14ac:dyDescent="0.25">
      <c r="A17" s="6" t="s">
        <v>81</v>
      </c>
      <c r="B17" s="6" t="s">
        <v>47</v>
      </c>
      <c r="C17" s="6">
        <v>69963</v>
      </c>
      <c r="D17" s="6">
        <v>2.21</v>
      </c>
      <c r="E17" s="6">
        <v>62.3</v>
      </c>
      <c r="F17" s="6">
        <v>13589</v>
      </c>
      <c r="G17" s="6">
        <v>30.460414239999999</v>
      </c>
      <c r="H17" s="6">
        <v>44612</v>
      </c>
      <c r="I17" s="6">
        <v>38.009049769999997</v>
      </c>
      <c r="J17" s="6">
        <v>50.685443668993024</v>
      </c>
      <c r="K17" s="6">
        <v>47.312382319999998</v>
      </c>
      <c r="L17" s="6">
        <v>28.190045250000001</v>
      </c>
      <c r="M17" s="6">
        <v>0.33806081700000001</v>
      </c>
      <c r="N17" s="6">
        <v>0.78350245500000004</v>
      </c>
      <c r="O17" s="6">
        <v>9.0334439999999998E-3</v>
      </c>
      <c r="P17" s="6">
        <v>4.2291951000000001E-2</v>
      </c>
      <c r="Q17" s="6">
        <f t="shared" si="0"/>
        <v>28.190045248868778</v>
      </c>
      <c r="R17" s="6">
        <v>26721.686746987954</v>
      </c>
      <c r="S17" s="6">
        <v>7679</v>
      </c>
      <c r="T17" s="6">
        <v>0.77486554564640209</v>
      </c>
    </row>
    <row r="18" spans="1:20" s="4" customFormat="1" x14ac:dyDescent="0.25">
      <c r="A18" s="4" t="s">
        <v>82</v>
      </c>
      <c r="B18" s="4" t="s">
        <v>48</v>
      </c>
      <c r="C18" s="4">
        <v>279854</v>
      </c>
      <c r="D18" s="4">
        <v>1.89</v>
      </c>
      <c r="E18" s="4">
        <v>3.62</v>
      </c>
      <c r="F18" s="4">
        <v>12712</v>
      </c>
      <c r="G18" s="4">
        <v>20.0891305</v>
      </c>
      <c r="H18" s="4">
        <v>63278</v>
      </c>
      <c r="I18" s="4">
        <v>17.98941799</v>
      </c>
      <c r="J18" s="4">
        <v>44.638284250960311</v>
      </c>
      <c r="K18" s="4">
        <v>41.85656942</v>
      </c>
      <c r="L18" s="4">
        <v>1.915343915</v>
      </c>
      <c r="M18" s="4">
        <v>4.2107785000000002E-2</v>
      </c>
      <c r="N18" s="4">
        <v>0.87681367600000004</v>
      </c>
      <c r="O18" s="4">
        <v>6.2739019999999996E-3</v>
      </c>
      <c r="P18" s="4">
        <v>2.3116339E-2</v>
      </c>
      <c r="Q18" s="4">
        <f t="shared" si="0"/>
        <v>1.9153439153439156</v>
      </c>
      <c r="R18" s="4">
        <v>2379.2207792207791</v>
      </c>
      <c r="S18" s="4">
        <v>16012</v>
      </c>
      <c r="T18" s="4">
        <v>0.89672718513834948</v>
      </c>
    </row>
    <row r="19" spans="1:20" s="1" customFormat="1" x14ac:dyDescent="0.25">
      <c r="A19" s="1" t="s">
        <v>83</v>
      </c>
      <c r="B19" s="1" t="s">
        <v>49</v>
      </c>
      <c r="C19" s="1">
        <v>1094077</v>
      </c>
      <c r="D19" s="1">
        <v>2.74</v>
      </c>
      <c r="E19" s="1">
        <v>32.54</v>
      </c>
      <c r="F19" s="1">
        <v>17439</v>
      </c>
      <c r="G19" s="1">
        <v>4.1758557520000004</v>
      </c>
      <c r="H19" s="1">
        <v>417615</v>
      </c>
      <c r="I19" s="1">
        <v>47.810218980000002</v>
      </c>
      <c r="J19" s="1">
        <v>81.155015197568375</v>
      </c>
      <c r="K19" s="1">
        <v>47.311758439999998</v>
      </c>
      <c r="L19" s="1">
        <v>11.87591241</v>
      </c>
      <c r="M19" s="1">
        <v>0.38964499200000002</v>
      </c>
      <c r="N19" s="1">
        <v>0.82630437199999995</v>
      </c>
      <c r="O19" s="1">
        <v>2.8004261999999999E-2</v>
      </c>
      <c r="P19" s="1">
        <v>7.7593184999999995E-2</v>
      </c>
      <c r="Q19" s="1">
        <f t="shared" si="0"/>
        <v>11.875912408759122</v>
      </c>
      <c r="R19" s="1">
        <v>1777.2486772486773</v>
      </c>
      <c r="S19" s="1">
        <v>48064</v>
      </c>
      <c r="T19" s="1">
        <v>0.76670048965761206</v>
      </c>
    </row>
    <row r="20" spans="1:20" s="4" customFormat="1" x14ac:dyDescent="0.25">
      <c r="A20" s="4" t="s">
        <v>84</v>
      </c>
      <c r="B20" s="4" t="s">
        <v>50</v>
      </c>
      <c r="C20" s="4">
        <v>390606</v>
      </c>
      <c r="D20" s="4">
        <v>1.59</v>
      </c>
      <c r="E20" s="4">
        <v>34.22</v>
      </c>
      <c r="F20" s="4">
        <v>20493</v>
      </c>
      <c r="G20" s="4">
        <v>26.068539149999999</v>
      </c>
      <c r="H20" s="4">
        <v>78612</v>
      </c>
      <c r="I20" s="4">
        <v>6.9182389940000002</v>
      </c>
      <c r="J20" s="4">
        <v>40.349264705882355</v>
      </c>
      <c r="K20" s="4">
        <v>29.64560118</v>
      </c>
      <c r="L20" s="4">
        <v>21.522012579999998</v>
      </c>
      <c r="M20" s="4">
        <v>0.10120596699999999</v>
      </c>
      <c r="N20" s="4">
        <v>0.391581181</v>
      </c>
      <c r="O20" s="4">
        <v>2.9524754E-2</v>
      </c>
      <c r="P20" s="4">
        <v>6.7398438000000005E-2</v>
      </c>
      <c r="Q20" s="4">
        <f t="shared" si="0"/>
        <v>21.522012578616351</v>
      </c>
      <c r="R20" s="4">
        <v>16302.527075812275</v>
      </c>
      <c r="S20" s="4">
        <v>30904</v>
      </c>
      <c r="T20" s="4">
        <v>0.78707893759542247</v>
      </c>
    </row>
    <row r="21" spans="1:20" s="6" customFormat="1" x14ac:dyDescent="0.25">
      <c r="A21" s="6" t="s">
        <v>85</v>
      </c>
      <c r="B21" s="6" t="s">
        <v>51</v>
      </c>
      <c r="C21" s="6">
        <v>88058</v>
      </c>
      <c r="D21" s="6">
        <v>1.76</v>
      </c>
      <c r="E21" s="6">
        <v>18.29</v>
      </c>
      <c r="F21" s="6">
        <v>5014</v>
      </c>
      <c r="G21" s="6">
        <v>17.637540449999999</v>
      </c>
      <c r="H21" s="6">
        <v>28428</v>
      </c>
      <c r="I21" s="6">
        <v>14.204545449999999</v>
      </c>
      <c r="J21" s="6">
        <v>31.021137243227148</v>
      </c>
      <c r="K21" s="6">
        <v>51.547769799999998</v>
      </c>
      <c r="L21" s="6">
        <v>10.392045449999999</v>
      </c>
      <c r="M21" s="6">
        <v>0.105028864</v>
      </c>
      <c r="N21" s="6">
        <v>0.71165564599999998</v>
      </c>
      <c r="O21" s="6">
        <v>1.0869564999999999E-2</v>
      </c>
      <c r="P21" s="6">
        <v>3.1809759E-2</v>
      </c>
      <c r="Q21" s="6">
        <f t="shared" si="0"/>
        <v>10.392045454545453</v>
      </c>
      <c r="R21" s="6">
        <v>9396.2264150943392</v>
      </c>
      <c r="S21" s="6">
        <v>7789</v>
      </c>
      <c r="T21" s="6">
        <v>0.76385644510511785</v>
      </c>
    </row>
    <row r="22" spans="1:20" s="6" customFormat="1" x14ac:dyDescent="0.25">
      <c r="A22" s="6" t="s">
        <v>86</v>
      </c>
      <c r="B22" s="6" t="s">
        <v>52</v>
      </c>
      <c r="C22" s="6">
        <v>85883</v>
      </c>
      <c r="D22" s="6">
        <v>1.52</v>
      </c>
      <c r="E22" s="6">
        <v>26.42</v>
      </c>
      <c r="F22" s="6">
        <v>5604</v>
      </c>
      <c r="G22" s="6">
        <v>22.62779617</v>
      </c>
      <c r="H22" s="6">
        <v>24766</v>
      </c>
      <c r="I22" s="6">
        <v>15.78947368</v>
      </c>
      <c r="J22" s="6">
        <v>27.488425925925924</v>
      </c>
      <c r="K22" s="6">
        <v>55.564079790000001</v>
      </c>
      <c r="L22" s="6">
        <v>17.381578950000002</v>
      </c>
      <c r="M22" s="6">
        <v>3.5401808E-2</v>
      </c>
      <c r="N22" s="6">
        <v>0.50110963200000003</v>
      </c>
      <c r="O22" s="6">
        <v>2.0592748000000001E-2</v>
      </c>
      <c r="P22" s="6">
        <v>4.6840557999999997E-2</v>
      </c>
      <c r="Q22" s="6">
        <f t="shared" si="0"/>
        <v>17.381578947368421</v>
      </c>
      <c r="R22" s="6">
        <v>2077.0114942528735</v>
      </c>
      <c r="S22" s="6">
        <v>11636</v>
      </c>
      <c r="T22" s="6">
        <v>0.82774826317940331</v>
      </c>
    </row>
    <row r="23" spans="1:20" s="6" customFormat="1" x14ac:dyDescent="0.25">
      <c r="A23" s="6" t="s">
        <v>87</v>
      </c>
      <c r="B23" s="6" t="s">
        <v>53</v>
      </c>
      <c r="C23" s="6">
        <v>46197</v>
      </c>
      <c r="D23" s="6">
        <v>1.39</v>
      </c>
      <c r="E23" s="6">
        <v>12.52</v>
      </c>
      <c r="F23" s="6">
        <v>1984</v>
      </c>
      <c r="G23" s="6">
        <v>10.529667760000001</v>
      </c>
      <c r="H23" s="6">
        <v>18842</v>
      </c>
      <c r="I23" s="6">
        <v>20.863309350000002</v>
      </c>
      <c r="J23" s="6">
        <v>31.826886250478747</v>
      </c>
      <c r="K23" s="6">
        <v>45.738244350000002</v>
      </c>
      <c r="L23" s="6">
        <v>9.0071942450000009</v>
      </c>
      <c r="M23" s="6">
        <v>3.5170527E-2</v>
      </c>
      <c r="N23" s="6">
        <v>1.8905109490000001</v>
      </c>
      <c r="O23" s="6">
        <v>2.1919116999999998E-2</v>
      </c>
      <c r="P23" s="6">
        <v>3.6698063000000003E-2</v>
      </c>
      <c r="Q23" s="6">
        <f t="shared" si="0"/>
        <v>9.0071942446043174</v>
      </c>
      <c r="R23" s="6">
        <v>2276.5432098765432</v>
      </c>
      <c r="S23" s="6">
        <v>9561</v>
      </c>
      <c r="T23" s="6">
        <v>0.91424755746116537</v>
      </c>
    </row>
    <row r="24" spans="1:20" s="4" customFormat="1" x14ac:dyDescent="0.25">
      <c r="A24" s="4" t="s">
        <v>88</v>
      </c>
      <c r="B24" s="4" t="s">
        <v>54</v>
      </c>
      <c r="C24" s="4">
        <v>272565</v>
      </c>
      <c r="D24" s="4">
        <v>1.45</v>
      </c>
      <c r="E24" s="4">
        <v>52.61</v>
      </c>
      <c r="F24" s="4">
        <v>48308</v>
      </c>
      <c r="G24" s="4">
        <v>56.378596020000003</v>
      </c>
      <c r="H24" s="4">
        <v>85685</v>
      </c>
      <c r="I24" s="4">
        <v>17.241379309999999</v>
      </c>
      <c r="J24" s="4">
        <v>41.494591937069814</v>
      </c>
      <c r="K24" s="4">
        <v>37.609850029999997</v>
      </c>
      <c r="L24" s="4">
        <v>36.282758620000003</v>
      </c>
      <c r="M24" s="4">
        <v>0.27789317000000002</v>
      </c>
      <c r="N24" s="4">
        <v>0.69195747299999999</v>
      </c>
      <c r="O24" s="4">
        <v>4.1839294999999999E-2</v>
      </c>
      <c r="P24" s="4">
        <v>0.35907451899999998</v>
      </c>
      <c r="Q24" s="4">
        <f t="shared" si="0"/>
        <v>36.282758620689656</v>
      </c>
      <c r="R24" s="4">
        <v>520.77294685990341</v>
      </c>
      <c r="S24" s="4">
        <v>25035</v>
      </c>
      <c r="T24" s="4">
        <v>0.70380296378938179</v>
      </c>
    </row>
    <row r="25" spans="1:20" s="4" customFormat="1" x14ac:dyDescent="0.25">
      <c r="A25" s="4" t="s">
        <v>89</v>
      </c>
      <c r="B25" s="4" t="s">
        <v>55</v>
      </c>
      <c r="C25" s="4">
        <v>488604</v>
      </c>
      <c r="D25" s="4">
        <v>1.47</v>
      </c>
      <c r="E25" s="4">
        <v>97.87</v>
      </c>
      <c r="F25" s="4">
        <v>37332</v>
      </c>
      <c r="G25" s="4">
        <v>23.38907232</v>
      </c>
      <c r="H25" s="4">
        <v>159613</v>
      </c>
      <c r="I25" s="4">
        <v>21.088435369999999</v>
      </c>
      <c r="J25" s="4">
        <v>34.751636503658069</v>
      </c>
      <c r="K25" s="4">
        <v>41.663899559999997</v>
      </c>
      <c r="L25" s="4">
        <v>66.578231290000005</v>
      </c>
      <c r="M25" s="4">
        <v>0.28005593299999998</v>
      </c>
      <c r="N25" s="4">
        <v>0.83688990799999996</v>
      </c>
      <c r="O25" s="4">
        <v>5.3936708999999999E-2</v>
      </c>
      <c r="P25" s="4">
        <v>0.221590178</v>
      </c>
      <c r="Q25" s="4">
        <f t="shared" si="0"/>
        <v>66.578231292517017</v>
      </c>
      <c r="R25" s="4">
        <v>15775.342465753425</v>
      </c>
      <c r="S25" s="4">
        <v>12928</v>
      </c>
      <c r="T25" s="4">
        <v>0.81049680768287868</v>
      </c>
    </row>
    <row r="26" spans="1:20" s="7" customFormat="1" x14ac:dyDescent="0.25">
      <c r="A26" s="7" t="s">
        <v>90</v>
      </c>
      <c r="B26" s="7" t="s">
        <v>56</v>
      </c>
      <c r="C26" s="7">
        <v>663311</v>
      </c>
      <c r="D26" s="7">
        <v>16.79</v>
      </c>
      <c r="E26" s="7">
        <v>579.35</v>
      </c>
      <c r="F26" s="7">
        <v>149013</v>
      </c>
      <c r="G26" s="7">
        <v>28.301972800000001</v>
      </c>
      <c r="H26" s="7">
        <v>526511</v>
      </c>
      <c r="I26" s="7">
        <v>92.316855270000005</v>
      </c>
      <c r="J26" s="7">
        <v>53.411186232329442</v>
      </c>
      <c r="K26" s="7">
        <v>56.244219020000003</v>
      </c>
      <c r="L26" s="7">
        <v>34.50565813</v>
      </c>
      <c r="M26" s="7">
        <v>0.171394665</v>
      </c>
      <c r="N26" s="7">
        <v>0.84756812199999998</v>
      </c>
      <c r="O26" s="7">
        <v>3.044001E-2</v>
      </c>
      <c r="P26" s="7">
        <v>0.21413015899999999</v>
      </c>
      <c r="Q26" s="7">
        <f t="shared" si="0"/>
        <v>34.50565812983919</v>
      </c>
      <c r="R26" s="7">
        <v>14790.666666666666</v>
      </c>
      <c r="S26" s="7">
        <v>-18866</v>
      </c>
      <c r="T26" s="7">
        <v>0.7236117644271931</v>
      </c>
    </row>
    <row r="27" spans="1:20" s="6" customFormat="1" x14ac:dyDescent="0.25">
      <c r="A27" s="6" t="s">
        <v>91</v>
      </c>
      <c r="B27" s="6" t="s">
        <v>57</v>
      </c>
      <c r="C27" s="6">
        <v>199798</v>
      </c>
      <c r="D27" s="6">
        <v>1.66</v>
      </c>
      <c r="E27" s="6">
        <v>11.04</v>
      </c>
      <c r="F27" s="6">
        <v>7205</v>
      </c>
      <c r="G27" s="6">
        <v>30.868428940000001</v>
      </c>
      <c r="H27" s="6">
        <v>23341</v>
      </c>
      <c r="I27" s="6">
        <v>3.6144578310000002</v>
      </c>
      <c r="J27" s="6">
        <v>96.278422751940653</v>
      </c>
      <c r="K27" s="6">
        <v>47.825714410000003</v>
      </c>
      <c r="L27" s="6">
        <v>6.6506024100000003</v>
      </c>
      <c r="M27" s="6">
        <v>1.5273760000000001E-2</v>
      </c>
      <c r="N27" s="6">
        <v>0.62521185199999996</v>
      </c>
      <c r="O27" s="6">
        <v>1.0667922999999999E-2</v>
      </c>
      <c r="P27" s="6">
        <v>3.8881948999999999E-2</v>
      </c>
      <c r="Q27" s="6">
        <f t="shared" si="0"/>
        <v>6.6506024096385543</v>
      </c>
      <c r="R27" s="6">
        <v>8793.3727810650889</v>
      </c>
      <c r="S27" s="6">
        <v>1077</v>
      </c>
      <c r="T27" s="6">
        <v>0.6693989071038251</v>
      </c>
    </row>
    <row r="28" spans="1:20" s="1" customFormat="1" x14ac:dyDescent="0.25">
      <c r="A28" s="1" t="s">
        <v>92</v>
      </c>
      <c r="B28" s="1" t="s">
        <v>58</v>
      </c>
      <c r="C28" s="1">
        <v>1135678</v>
      </c>
      <c r="D28" s="1">
        <v>2.27</v>
      </c>
      <c r="E28" s="1">
        <v>160.19</v>
      </c>
      <c r="F28" s="1">
        <v>43968</v>
      </c>
      <c r="G28" s="1">
        <v>19.296482409999999</v>
      </c>
      <c r="H28" s="1">
        <v>227855</v>
      </c>
      <c r="I28" s="1">
        <v>42.73127753</v>
      </c>
      <c r="J28" s="1">
        <v>31.806395851339669</v>
      </c>
      <c r="K28" s="1">
        <v>44.070132319999999</v>
      </c>
      <c r="L28" s="1">
        <v>70.568281940000006</v>
      </c>
      <c r="M28" s="1">
        <v>0.10563929900000001</v>
      </c>
      <c r="N28" s="1">
        <v>0.81791007900000001</v>
      </c>
      <c r="O28" s="1">
        <v>3.7203485000000001E-2</v>
      </c>
      <c r="P28" s="1">
        <v>0.127458351</v>
      </c>
      <c r="Q28" s="1">
        <f t="shared" si="0"/>
        <v>70.568281938325995</v>
      </c>
      <c r="R28" s="1">
        <v>3150.2857142857142</v>
      </c>
      <c r="S28" s="1">
        <v>44999</v>
      </c>
      <c r="T28" s="1">
        <v>0.81418011251465805</v>
      </c>
    </row>
    <row r="29" spans="1:20" x14ac:dyDescent="0.25">
      <c r="A29" t="s">
        <v>32</v>
      </c>
      <c r="C29">
        <f>AVERAGE(C3:C28)</f>
        <v>408720.57692307694</v>
      </c>
      <c r="D29" s="2">
        <f t="shared" ref="D29:Q29" si="1">AVERAGE(D3:D28)</f>
        <v>2.6003846153846153</v>
      </c>
      <c r="E29" s="2">
        <f t="shared" si="1"/>
        <v>78.637307692307687</v>
      </c>
      <c r="F29" s="2">
        <f t="shared" si="1"/>
        <v>26578.307692307691</v>
      </c>
      <c r="G29" s="2">
        <f t="shared" si="1"/>
        <v>22.985967006999999</v>
      </c>
      <c r="H29" s="2">
        <f t="shared" si="1"/>
        <v>130717.42307692308</v>
      </c>
      <c r="I29" s="2">
        <f t="shared" si="1"/>
        <v>31.680007474038462</v>
      </c>
      <c r="J29" s="2">
        <v>42.612527541706015</v>
      </c>
      <c r="K29" s="2">
        <f t="shared" si="1"/>
        <v>47.475849832692305</v>
      </c>
      <c r="L29" s="2">
        <f t="shared" si="1"/>
        <v>28.353395666730776</v>
      </c>
      <c r="M29" s="2">
        <f t="shared" si="1"/>
        <v>0.17870616315384616</v>
      </c>
      <c r="N29" s="2">
        <f t="shared" si="1"/>
        <v>-0.12294799642307713</v>
      </c>
      <c r="O29" s="2">
        <f t="shared" si="1"/>
        <v>3.448725603846154E-2</v>
      </c>
      <c r="P29" s="2">
        <f t="shared" si="1"/>
        <v>0.11810994365384617</v>
      </c>
      <c r="Q29" s="2">
        <f t="shared" si="1"/>
        <v>28.353395666929323</v>
      </c>
      <c r="R29" s="2">
        <v>10919.915254237289</v>
      </c>
      <c r="S29" s="2">
        <v>10919.915254237289</v>
      </c>
      <c r="T29" s="2">
        <v>10919.915254237289</v>
      </c>
    </row>
    <row r="30" spans="1:20" x14ac:dyDescent="0.25">
      <c r="A30" t="s">
        <v>30</v>
      </c>
      <c r="C30">
        <f>MIN(C3:C28)</f>
        <v>37311</v>
      </c>
      <c r="D30" s="2">
        <f t="shared" ref="D30:T30" si="2">MIN(D3:D28)</f>
        <v>1.1200000000000001</v>
      </c>
      <c r="E30" s="2">
        <f t="shared" si="2"/>
        <v>3.62</v>
      </c>
      <c r="F30" s="2">
        <f t="shared" si="2"/>
        <v>1984</v>
      </c>
      <c r="G30" s="2">
        <f t="shared" si="2"/>
        <v>4.1758557520000004</v>
      </c>
      <c r="H30" s="2">
        <f t="shared" si="2"/>
        <v>18842</v>
      </c>
      <c r="I30" s="2">
        <f t="shared" si="2"/>
        <v>3.6144578310000002</v>
      </c>
      <c r="J30" s="2">
        <v>52.424639580602886</v>
      </c>
      <c r="K30" s="2">
        <f t="shared" si="2"/>
        <v>17.427192689999998</v>
      </c>
      <c r="L30" s="2">
        <f t="shared" si="2"/>
        <v>1.915343915</v>
      </c>
      <c r="M30" s="2">
        <f t="shared" si="2"/>
        <v>6.2219950000000001E-3</v>
      </c>
      <c r="N30" s="2">
        <f t="shared" si="2"/>
        <v>-21.984000000000002</v>
      </c>
      <c r="O30" s="2">
        <f t="shared" si="2"/>
        <v>6.2739019999999996E-3</v>
      </c>
      <c r="P30" s="2">
        <f t="shared" si="2"/>
        <v>2.3116339E-2</v>
      </c>
      <c r="Q30" s="2">
        <f t="shared" si="2"/>
        <v>1.9153439153439156</v>
      </c>
      <c r="R30" s="2">
        <f t="shared" si="2"/>
        <v>520.77294685990341</v>
      </c>
      <c r="S30" s="2">
        <f t="shared" si="2"/>
        <v>-18866</v>
      </c>
      <c r="T30" s="2">
        <f t="shared" si="2"/>
        <v>0.6693989071038251</v>
      </c>
    </row>
    <row r="31" spans="1:20" x14ac:dyDescent="0.25">
      <c r="A31" t="s">
        <v>31</v>
      </c>
      <c r="C31">
        <f>MAX(C3:C28)</f>
        <v>1202707</v>
      </c>
      <c r="D31">
        <f t="shared" ref="D31:T31" si="3">MAX(D3:D28)</f>
        <v>16.79</v>
      </c>
      <c r="E31">
        <f t="shared" si="3"/>
        <v>579.35</v>
      </c>
      <c r="F31">
        <f t="shared" si="3"/>
        <v>149013</v>
      </c>
      <c r="G31">
        <f t="shared" si="3"/>
        <v>56.378596020000003</v>
      </c>
      <c r="H31">
        <f t="shared" si="3"/>
        <v>526511</v>
      </c>
      <c r="I31">
        <f t="shared" si="3"/>
        <v>92.316855270000005</v>
      </c>
      <c r="J31">
        <f>MAX(J3:J28)</f>
        <v>96.278422751940653</v>
      </c>
      <c r="K31">
        <f t="shared" si="3"/>
        <v>71.428571430000005</v>
      </c>
      <c r="L31">
        <f t="shared" si="3"/>
        <v>70.568281940000006</v>
      </c>
      <c r="M31">
        <f t="shared" si="3"/>
        <v>0.49341212099999998</v>
      </c>
      <c r="N31">
        <f t="shared" si="3"/>
        <v>1.8905109490000001</v>
      </c>
      <c r="O31">
        <f t="shared" si="3"/>
        <v>7.4553756999999998E-2</v>
      </c>
      <c r="P31">
        <f t="shared" si="3"/>
        <v>0.35907451899999998</v>
      </c>
      <c r="Q31">
        <f t="shared" si="3"/>
        <v>70.568281938325995</v>
      </c>
      <c r="R31">
        <f t="shared" si="3"/>
        <v>26721.686746987954</v>
      </c>
      <c r="S31">
        <f t="shared" si="3"/>
        <v>49226</v>
      </c>
      <c r="T31">
        <f t="shared" si="3"/>
        <v>0.91669995472823629</v>
      </c>
    </row>
    <row r="32" spans="1:20" x14ac:dyDescent="0.25">
      <c r="A32" s="4" t="s">
        <v>59</v>
      </c>
      <c r="C32">
        <f>+(C5+C3+C25+C24+C20+C18+C15+C12+C8)/9</f>
        <v>334166.88888888888</v>
      </c>
      <c r="D32">
        <f>+(D5+D3+D25+D24+D20+D18+D15+D12+D8)/9</f>
        <v>1.7422222222222221</v>
      </c>
      <c r="E32" s="1">
        <f t="shared" ref="E32:T32" si="4">+(E5+E3+E25+E24+E20+E18+E15+E12+E8)/9</f>
        <v>50.542222222222222</v>
      </c>
      <c r="F32">
        <f t="shared" si="4"/>
        <v>24585</v>
      </c>
      <c r="G32">
        <f t="shared" si="4"/>
        <v>24.347797908888893</v>
      </c>
      <c r="H32" s="1">
        <f t="shared" si="4"/>
        <v>112293.22222222222</v>
      </c>
      <c r="I32">
        <f t="shared" si="4"/>
        <v>21.746570593777776</v>
      </c>
      <c r="J32">
        <f t="shared" si="4"/>
        <v>54.786601186143002</v>
      </c>
      <c r="K32">
        <f t="shared" si="4"/>
        <v>44.47876004222222</v>
      </c>
      <c r="L32">
        <f t="shared" si="4"/>
        <v>28.901004740888887</v>
      </c>
      <c r="M32">
        <f t="shared" si="4"/>
        <v>0.18812449066666667</v>
      </c>
      <c r="N32">
        <f t="shared" si="4"/>
        <v>0.69646495388888896</v>
      </c>
      <c r="O32">
        <f t="shared" si="4"/>
        <v>4.0469771666666668E-2</v>
      </c>
      <c r="P32">
        <f t="shared" si="4"/>
        <v>0.15041647699999997</v>
      </c>
      <c r="Q32">
        <f t="shared" si="4"/>
        <v>28.901004741713457</v>
      </c>
      <c r="R32">
        <f t="shared" si="4"/>
        <v>8807.0851084954847</v>
      </c>
      <c r="S32">
        <f t="shared" si="4"/>
        <v>22642</v>
      </c>
      <c r="T32">
        <f t="shared" si="4"/>
        <v>0.79343396817711698</v>
      </c>
    </row>
    <row r="33" spans="1:20" x14ac:dyDescent="0.25">
      <c r="A33" s="5" t="s">
        <v>60</v>
      </c>
      <c r="C33">
        <f>+(C4+C9+C10+C11+C13+C17+C21+C22+C23+C27)/10</f>
        <v>120129.7</v>
      </c>
      <c r="D33">
        <f>+(D4+D9+D10+D11+D13+D17+D21+D22+D23+D27)/10</f>
        <v>1.847</v>
      </c>
      <c r="E33" s="1">
        <f>+(E4+E9+E10+E11+E13+E17+E21+E22+E23+E27)/10</f>
        <v>38.46</v>
      </c>
      <c r="F33">
        <f t="shared" ref="F33:R33" si="5">+(F4+F9+F10+F11+F13+F17+F21+F22+F23+F27)/10</f>
        <v>8920.6</v>
      </c>
      <c r="G33">
        <f t="shared" si="5"/>
        <v>22.166210356000001</v>
      </c>
      <c r="H33" s="1">
        <f t="shared" si="5"/>
        <v>40058.6</v>
      </c>
      <c r="I33">
        <f t="shared" si="5"/>
        <v>29.4961908531</v>
      </c>
      <c r="J33">
        <f t="shared" si="5"/>
        <v>52.904356507167449</v>
      </c>
      <c r="K33">
        <f t="shared" si="5"/>
        <v>55.243226235999998</v>
      </c>
      <c r="L33">
        <f t="shared" si="5"/>
        <v>18.857556111700003</v>
      </c>
      <c r="M33">
        <f t="shared" si="5"/>
        <v>0.13614303149999998</v>
      </c>
      <c r="N33">
        <f t="shared" si="5"/>
        <v>-1.4902379202000002</v>
      </c>
      <c r="O33">
        <f t="shared" si="5"/>
        <v>2.6933540100000004E-2</v>
      </c>
      <c r="P33">
        <f t="shared" si="5"/>
        <v>6.9163965999999993E-2</v>
      </c>
      <c r="Q33">
        <f t="shared" si="5"/>
        <v>18.857556111802975</v>
      </c>
      <c r="R33">
        <f t="shared" si="5"/>
        <v>6301.5714772138072</v>
      </c>
      <c r="S33">
        <f>+(S4+S9+S10+S11+S13+S17+S21+S22+S23+S27)/10</f>
        <v>10181.5</v>
      </c>
      <c r="T33">
        <f>+(T4+T9+T10+T11+T13+T17+T21+T22+T23+T27)/10</f>
        <v>0.81770638331458034</v>
      </c>
    </row>
    <row r="34" spans="1:20" x14ac:dyDescent="0.25">
      <c r="A34" s="3" t="s">
        <v>61</v>
      </c>
      <c r="C34">
        <f>+(C6+C26)/2</f>
        <v>632311.5</v>
      </c>
      <c r="D34">
        <f>+(D6+D26)/2</f>
        <v>12.065</v>
      </c>
      <c r="E34" s="1">
        <f t="shared" ref="E34:T34" si="6">+(E6+E26)/2</f>
        <v>403.61500000000001</v>
      </c>
      <c r="F34">
        <f t="shared" si="6"/>
        <v>112456</v>
      </c>
      <c r="G34">
        <f t="shared" si="6"/>
        <v>26.718918710000001</v>
      </c>
      <c r="H34" s="1">
        <f t="shared" si="6"/>
        <v>414233</v>
      </c>
      <c r="I34">
        <f t="shared" si="6"/>
        <v>86.962242349999997</v>
      </c>
      <c r="J34">
        <f t="shared" si="6"/>
        <v>70.632385314087543</v>
      </c>
      <c r="K34">
        <f t="shared" si="6"/>
        <v>56.112538545</v>
      </c>
      <c r="L34">
        <f t="shared" si="6"/>
        <v>32.77598983</v>
      </c>
      <c r="M34">
        <f t="shared" si="6"/>
        <v>0.20124921099999998</v>
      </c>
      <c r="N34">
        <f t="shared" si="6"/>
        <v>0.85582611749999993</v>
      </c>
      <c r="O34">
        <f t="shared" si="6"/>
        <v>3.2396405500000003E-2</v>
      </c>
      <c r="P34">
        <f t="shared" si="6"/>
        <v>0.18708637099999997</v>
      </c>
      <c r="Q34">
        <f t="shared" si="6"/>
        <v>32.775989827862375</v>
      </c>
      <c r="R34">
        <f t="shared" si="6"/>
        <v>9238.1036857027138</v>
      </c>
      <c r="S34">
        <f t="shared" si="6"/>
        <v>2056.5</v>
      </c>
      <c r="T34">
        <f t="shared" si="6"/>
        <v>0.76540708477168007</v>
      </c>
    </row>
    <row r="35" spans="1:20" x14ac:dyDescent="0.25">
      <c r="A35" s="1" t="s">
        <v>62</v>
      </c>
      <c r="C35">
        <f>+(C7+C14+C16+C19+C28)/5</f>
        <v>1030662.6</v>
      </c>
      <c r="D35">
        <f t="shared" ref="D35:T35" si="7">+(D7+D14+D16+D19+D28)/5</f>
        <v>1.8660000000000001</v>
      </c>
      <c r="E35" s="1">
        <f t="shared" si="7"/>
        <v>79.572000000000003</v>
      </c>
      <c r="F35">
        <f t="shared" si="7"/>
        <v>31130.6</v>
      </c>
      <c r="G35">
        <f t="shared" si="7"/>
        <v>20.681004004400002</v>
      </c>
      <c r="H35" s="1">
        <f t="shared" si="7"/>
        <v>231792.4</v>
      </c>
      <c r="I35">
        <f t="shared" si="7"/>
        <v>31.814933150000002</v>
      </c>
      <c r="J35">
        <f t="shared" si="7"/>
        <v>43.574682503442716</v>
      </c>
      <c r="K35">
        <f t="shared" si="7"/>
        <v>33.881183163999999</v>
      </c>
      <c r="L35">
        <f t="shared" si="7"/>
        <v>44.590340778000005</v>
      </c>
      <c r="M35">
        <f t="shared" si="7"/>
        <v>0.23786221779999997</v>
      </c>
      <c r="N35">
        <f t="shared" si="7"/>
        <v>0.74517889500000012</v>
      </c>
      <c r="O35">
        <f t="shared" si="7"/>
        <v>3.9662500000000003E-2</v>
      </c>
      <c r="P35">
        <f t="shared" si="7"/>
        <v>0.13025956799999999</v>
      </c>
      <c r="Q35">
        <f t="shared" si="7"/>
        <v>44.590340778197415</v>
      </c>
      <c r="R35">
        <f t="shared" si="7"/>
        <v>7221.3556080002745</v>
      </c>
      <c r="S35">
        <f t="shared" si="7"/>
        <v>37328</v>
      </c>
      <c r="T35">
        <f t="shared" si="7"/>
        <v>0.76303465545416294</v>
      </c>
    </row>
    <row r="36" spans="1:20" x14ac:dyDescent="0.25">
      <c r="B36" t="s">
        <v>63</v>
      </c>
      <c r="O36">
        <f>+O32*100</f>
        <v>4.0469771666666672</v>
      </c>
    </row>
    <row r="37" spans="1:20" x14ac:dyDescent="0.25">
      <c r="A37" t="s">
        <v>59</v>
      </c>
      <c r="B37">
        <f>+H32/E32</f>
        <v>2221.7705768554342</v>
      </c>
      <c r="C37">
        <f>+(9*100)/26</f>
        <v>34.615384615384613</v>
      </c>
      <c r="O37">
        <f t="shared" ref="O37:O39" si="8">+O33*100</f>
        <v>2.6933540100000002</v>
      </c>
    </row>
    <row r="38" spans="1:20" x14ac:dyDescent="0.25">
      <c r="A38" t="s">
        <v>60</v>
      </c>
      <c r="B38">
        <f t="shared" ref="B38:B40" si="9">+H33/E33</f>
        <v>1041.5652626105043</v>
      </c>
      <c r="C38">
        <f>+(10*100)/26</f>
        <v>38.46153846153846</v>
      </c>
      <c r="O38">
        <f t="shared" si="8"/>
        <v>3.2396405500000003</v>
      </c>
    </row>
    <row r="39" spans="1:20" x14ac:dyDescent="0.25">
      <c r="A39" t="s">
        <v>61</v>
      </c>
      <c r="B39">
        <f t="shared" si="9"/>
        <v>1026.3072482439948</v>
      </c>
      <c r="C39">
        <f>+(2*100)/26</f>
        <v>7.6923076923076925</v>
      </c>
      <c r="O39">
        <f t="shared" si="8"/>
        <v>3.9662500000000005</v>
      </c>
    </row>
    <row r="40" spans="1:20" x14ac:dyDescent="0.25">
      <c r="A40" t="s">
        <v>62</v>
      </c>
      <c r="B40">
        <f t="shared" si="9"/>
        <v>2912.9894937917857</v>
      </c>
      <c r="C40">
        <f>+(5*100)/26</f>
        <v>19.23076923076923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B50"/>
  <sheetViews>
    <sheetView tabSelected="1" workbookViewId="0">
      <selection activeCell="N7" sqref="N7"/>
    </sheetView>
  </sheetViews>
  <sheetFormatPr defaultRowHeight="15" x14ac:dyDescent="0.25"/>
  <sheetData>
    <row r="16" spans="2:2" x14ac:dyDescent="0.25">
      <c r="B16" t="s">
        <v>93</v>
      </c>
    </row>
    <row r="33" spans="2:2" x14ac:dyDescent="0.25">
      <c r="B33" t="s">
        <v>94</v>
      </c>
    </row>
    <row r="50" spans="2:2" x14ac:dyDescent="0.25">
      <c r="B50" t="s">
        <v>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FADN todos os dados</vt:lpstr>
      <vt:lpstr>gráficos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Maria</cp:lastModifiedBy>
  <dcterms:created xsi:type="dcterms:W3CDTF">2011-07-13T14:24:02Z</dcterms:created>
  <dcterms:modified xsi:type="dcterms:W3CDTF">2013-09-20T19:11:04Z</dcterms:modified>
</cp:coreProperties>
</file>